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 activeTab="1"/>
  </bookViews>
  <sheets>
    <sheet name="Прил. 5" sheetId="10" r:id="rId1"/>
    <sheet name="Прил. 7" sheetId="12" r:id="rId2"/>
  </sheets>
  <definedNames>
    <definedName name="_xlnm.Print_Titles" localSheetId="0">'Прил. 5'!$12:$15</definedName>
    <definedName name="_xlnm.Print_Titles" localSheetId="1">'Прил. 7'!$10:$12</definedName>
    <definedName name="_xlnm.Print_Area" localSheetId="0">'Прил. 5'!$A$2:$M$71</definedName>
    <definedName name="_xlnm.Print_Area" localSheetId="1">'Прил. 7'!$A$1:$F$59</definedName>
  </definedNames>
  <calcPr calcId="124519"/>
</workbook>
</file>

<file path=xl/calcChain.xml><?xml version="1.0" encoding="utf-8"?>
<calcChain xmlns="http://schemas.openxmlformats.org/spreadsheetml/2006/main">
  <c r="N48" i="10"/>
  <c r="N47"/>
  <c r="D40" i="12"/>
  <c r="Q15" i="10"/>
  <c r="J44"/>
  <c r="U19"/>
  <c r="N44"/>
  <c r="N64"/>
  <c r="M65"/>
  <c r="N45"/>
  <c r="J47"/>
  <c r="M64"/>
  <c r="J39"/>
  <c r="E29" i="12"/>
  <c r="M38" i="10" l="1"/>
  <c r="J28"/>
  <c r="J30"/>
  <c r="J29"/>
  <c r="J27"/>
  <c r="L67"/>
  <c r="L69"/>
  <c r="K69"/>
  <c r="K67" s="1"/>
  <c r="J69"/>
  <c r="O27" l="1"/>
  <c r="E51" i="12"/>
  <c r="D51"/>
  <c r="E30"/>
  <c r="D33"/>
  <c r="D32"/>
  <c r="J67" i="10" l="1"/>
  <c r="N68" l="1"/>
  <c r="M69"/>
  <c r="M63"/>
  <c r="L32"/>
  <c r="K32"/>
  <c r="M33"/>
  <c r="J34"/>
  <c r="J32" s="1"/>
  <c r="J26"/>
  <c r="M62"/>
  <c r="M39"/>
  <c r="D29" i="12" l="1"/>
  <c r="D30"/>
  <c r="M34" i="10"/>
  <c r="M32" s="1"/>
  <c r="M53" l="1"/>
  <c r="M66"/>
  <c r="F33" i="12"/>
  <c r="E33"/>
  <c r="L27" i="10" l="1"/>
  <c r="F29" i="12" l="1"/>
  <c r="F30"/>
  <c r="E40"/>
  <c r="D43"/>
  <c r="M55" i="10"/>
  <c r="M31"/>
  <c r="M35"/>
  <c r="L19"/>
  <c r="L20" s="1"/>
  <c r="M37"/>
  <c r="M58" l="1"/>
  <c r="M61" l="1"/>
  <c r="M47"/>
  <c r="M29"/>
  <c r="M28"/>
  <c r="M57" l="1"/>
  <c r="J46" l="1"/>
  <c r="F43" i="12" l="1"/>
  <c r="F32"/>
  <c r="E32"/>
  <c r="M71" i="10" l="1"/>
  <c r="M70"/>
  <c r="M25"/>
  <c r="F40" i="12"/>
  <c r="E43"/>
  <c r="C43" s="1"/>
  <c r="C40" l="1"/>
  <c r="M67" i="10"/>
  <c r="M36"/>
  <c r="L24"/>
  <c r="K24" l="1"/>
  <c r="K19" s="1"/>
  <c r="M43" l="1"/>
  <c r="M48" l="1"/>
  <c r="M49"/>
  <c r="J24" l="1"/>
  <c r="M26"/>
  <c r="M42"/>
  <c r="N20" l="1"/>
  <c r="J19"/>
  <c r="N19" s="1"/>
  <c r="L54"/>
  <c r="K54"/>
  <c r="M56"/>
  <c r="J54"/>
  <c r="N18" l="1"/>
  <c r="P18" s="1"/>
  <c r="J20"/>
  <c r="M54"/>
  <c r="M30"/>
  <c r="M41" l="1"/>
  <c r="E21" i="12"/>
  <c r="K68" i="10" l="1"/>
  <c r="D21" i="12"/>
  <c r="K20" i="10" l="1"/>
  <c r="M24" l="1"/>
  <c r="M19" l="1"/>
  <c r="P26" s="1"/>
  <c r="D18" i="12"/>
  <c r="K46" i="10"/>
  <c r="K44" s="1"/>
  <c r="M27"/>
  <c r="C29" i="12" l="1"/>
  <c r="C30"/>
  <c r="K45" i="10" l="1"/>
  <c r="K16"/>
  <c r="K18" s="1"/>
  <c r="J16" l="1"/>
  <c r="L68"/>
  <c r="F51" i="12"/>
  <c r="E19"/>
  <c r="E38"/>
  <c r="F49" l="1"/>
  <c r="C51"/>
  <c r="C18" s="1"/>
  <c r="E27"/>
  <c r="M68" i="10" l="1"/>
  <c r="L50"/>
  <c r="L46"/>
  <c r="L44" s="1"/>
  <c r="M44" s="1"/>
  <c r="M22"/>
  <c r="M20"/>
  <c r="C42" i="12"/>
  <c r="M16" i="10" l="1"/>
  <c r="L45"/>
  <c r="C33" i="12"/>
  <c r="L18" i="10" l="1"/>
  <c r="L16"/>
  <c r="F41" i="12"/>
  <c r="F44"/>
  <c r="F22" s="1"/>
  <c r="D22"/>
  <c r="C53"/>
  <c r="C20"/>
  <c r="C26"/>
  <c r="C25"/>
  <c r="C24"/>
  <c r="C23"/>
  <c r="C59"/>
  <c r="C58"/>
  <c r="C57"/>
  <c r="C56"/>
  <c r="C55"/>
  <c r="C54"/>
  <c r="C48"/>
  <c r="C47"/>
  <c r="C46"/>
  <c r="C45"/>
  <c r="C36"/>
  <c r="C35"/>
  <c r="C34"/>
  <c r="C37"/>
  <c r="E18" l="1"/>
  <c r="E16" s="1"/>
  <c r="D49"/>
  <c r="D19"/>
  <c r="E49"/>
  <c r="J68" i="10"/>
  <c r="F21" i="12"/>
  <c r="C32"/>
  <c r="F18"/>
  <c r="F38"/>
  <c r="F27"/>
  <c r="D27"/>
  <c r="C44"/>
  <c r="C22" s="1"/>
  <c r="F19"/>
  <c r="J50" i="10"/>
  <c r="M52"/>
  <c r="M51"/>
  <c r="M23"/>
  <c r="C27" i="12" l="1"/>
  <c r="C49"/>
  <c r="C21"/>
  <c r="G31"/>
  <c r="J45" i="10"/>
  <c r="M46"/>
  <c r="C41" i="12"/>
  <c r="C19" s="1"/>
  <c r="D38"/>
  <c r="C38" s="1"/>
  <c r="F16"/>
  <c r="D16"/>
  <c r="M21" i="10"/>
  <c r="M50"/>
  <c r="H16" i="12" l="1"/>
  <c r="C16"/>
  <c r="M45" i="10"/>
  <c r="J18" l="1"/>
  <c r="M18"/>
</calcChain>
</file>

<file path=xl/sharedStrings.xml><?xml version="1.0" encoding="utf-8"?>
<sst xmlns="http://schemas.openxmlformats.org/spreadsheetml/2006/main" count="401" uniqueCount="139">
  <si>
    <t>№ п/п</t>
  </si>
  <si>
    <t>Муниципальная программа</t>
  </si>
  <si>
    <t>Подпрограмма 1</t>
  </si>
  <si>
    <t>Мероприятие 1.1</t>
  </si>
  <si>
    <t>Мероприятие 1.2</t>
  </si>
  <si>
    <t>Тыс. рублей</t>
  </si>
  <si>
    <t>№
 п/п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</si>
  <si>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</si>
  <si>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</si>
  <si>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</si>
  <si>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</si>
  <si>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</si>
  <si>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</si>
  <si>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</si>
  <si>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</si>
  <si>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</si>
  <si>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</si>
  <si>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</si>
  <si>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</si>
  <si>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Итого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</si>
  <si>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</si>
  <si>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</si>
  <si>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</si>
  <si>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</si>
  <si>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</si>
  <si>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</si>
  <si>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</si>
  <si>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1.1</t>
  </si>
  <si>
    <t>2.1</t>
  </si>
  <si>
    <t>Обслуживание светофорных объектов</t>
  </si>
  <si>
    <t xml:space="preserve">Содержание автомобильных дорог общего пользования местного значения и искусственных сооружений </t>
  </si>
  <si>
    <t>Администрация города Назарово</t>
  </si>
  <si>
    <t xml:space="preserve">«Обеспечение безопасности дорожного движения в г.Назарово» </t>
  </si>
  <si>
    <t>Администрация города Назарово, всего</t>
  </si>
  <si>
    <t>Мероприятие 1.4</t>
  </si>
  <si>
    <t>Подпрограмма 2</t>
  </si>
  <si>
    <t>Подпрограмма 3</t>
  </si>
  <si>
    <t>Мероприятие 2.1</t>
  </si>
  <si>
    <t>Мероприятие 3.1</t>
  </si>
  <si>
    <t>1.2</t>
  </si>
  <si>
    <t>3.1</t>
  </si>
  <si>
    <t>4.1</t>
  </si>
  <si>
    <t>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 (6 пешеходных переходов)</t>
  </si>
  <si>
    <t>Ремонт участка автомобильной дороги ул 30 лет ВЛКСМ (от  Перекрестка ул.  К. Маркса  до Гастронома № 1)  в городе Назарово Красноярского края</t>
  </si>
  <si>
    <t>Подпрограмма №1 «Обеспечение безопасности дорожного движения в г.Назарово», всего</t>
  </si>
  <si>
    <t>0810074920</t>
  </si>
  <si>
    <t>244</t>
  </si>
  <si>
    <t>08100S4920</t>
  </si>
  <si>
    <t>162</t>
  </si>
  <si>
    <t>0409</t>
  </si>
  <si>
    <t>0810044110</t>
  </si>
  <si>
    <t>0820044210</t>
  </si>
  <si>
    <t>082007393Б</t>
  </si>
  <si>
    <t>08200S393Б</t>
  </si>
  <si>
    <r>
      <t>всего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</t>
    </r>
  </si>
  <si>
    <t>0408</t>
  </si>
  <si>
    <t>0830044310</t>
  </si>
  <si>
    <t>КБ</t>
  </si>
  <si>
    <t xml:space="preserve">«Развитие, модернизация и содержание улично-дорожной сети и искусственных сооружений в городе Назарово» </t>
  </si>
  <si>
    <t>Подпрограмма №2 "Развитие,  модернизация и содержание улично -дорожной сети и искусственных сооружений города Назарово", всего</t>
  </si>
  <si>
    <t>Подпрограмма №3 «Развитие транспортного комплекса города Назарово»,  всего</t>
  </si>
  <si>
    <t>Приложение №7 к муниципальной программе</t>
  </si>
  <si>
    <t>Приложение №5   к муниципальной программе</t>
  </si>
  <si>
    <t>планируемых расходов по подпрограммам и мероприятиям муниципальной программы</t>
  </si>
  <si>
    <t>Мероприятие 1.3</t>
  </si>
  <si>
    <t>Мероприятие 2.3</t>
  </si>
  <si>
    <t>Администрация города Назарово (соисполнитель МКУ "УГХ")</t>
  </si>
  <si>
    <t>Расходы, годы</t>
  </si>
  <si>
    <t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</t>
  </si>
  <si>
    <t>1.</t>
  </si>
  <si>
    <t>2.</t>
  </si>
  <si>
    <t>3.</t>
  </si>
  <si>
    <t>4.</t>
  </si>
  <si>
    <t>Бюджет города</t>
  </si>
  <si>
    <t xml:space="preserve"> Краевой бюджет</t>
  </si>
  <si>
    <t>Федеральный бюджет</t>
  </si>
  <si>
    <t xml:space="preserve"> Внебюджетные источники</t>
  </si>
  <si>
    <t>соф.</t>
  </si>
  <si>
    <t>08200S5080</t>
  </si>
  <si>
    <t>811</t>
  </si>
  <si>
    <t xml:space="preserve"> «Развитие транспортного комплекса в г.Назарово» </t>
  </si>
  <si>
    <t>Мероприятие 1.6</t>
  </si>
  <si>
    <t>08200S5090</t>
  </si>
  <si>
    <t>Мероприятие 1.7</t>
  </si>
  <si>
    <t>Мероприятие 1.8</t>
  </si>
  <si>
    <t>Мероприятие 1.12</t>
  </si>
  <si>
    <t>Ремонт автомобильных дорог общего пользования местного значения</t>
  </si>
  <si>
    <t>Разработка проекта организации дорожного движения (ПОДД) по решению суда</t>
  </si>
  <si>
    <t>Устройство пешеходных переходов к светофорным объектам для маломобильных групп населения: укладка тактильной плитки</t>
  </si>
  <si>
    <t>Мероприятия по предписаниям ГИБДД</t>
  </si>
  <si>
    <t>081R310601</t>
  </si>
  <si>
    <t>Мероприятие 3.2</t>
  </si>
  <si>
    <t>Мероприятие 1.9</t>
  </si>
  <si>
    <t>Мероприятие 2.2</t>
  </si>
  <si>
    <t>0830044320</t>
  </si>
  <si>
    <t>Оказание услуг по организации и осуществлению регулярных пассажирских перевозок  по регулируемым тарифам автомобильным транспортом по муниципальным маршрутам  на территории города Назарово Красноярского края</t>
  </si>
  <si>
    <t>414</t>
  </si>
  <si>
    <t>Услуги по оценке качества дорожно-строительных материалов</t>
  </si>
  <si>
    <t>0820044220</t>
  </si>
  <si>
    <t>853</t>
  </si>
  <si>
    <t>Мероприятие 2.4</t>
  </si>
  <si>
    <t>Мероприятие 2.6</t>
  </si>
  <si>
    <t>Ремонт люков колодцев на автомобильных дорогах г. Назарово</t>
  </si>
  <si>
    <t>Мероприятие 2.7</t>
  </si>
  <si>
    <t>Ремонт дорог частного сектора</t>
  </si>
  <si>
    <t xml:space="preserve">Очередной финансовый год
2021
</t>
  </si>
  <si>
    <t xml:space="preserve">Первый год
 планового периода
2022
</t>
  </si>
  <si>
    <t xml:space="preserve">Второй год
 планового периода
2023
</t>
  </si>
  <si>
    <t>Установка дорожно-знаковой информации по предписаниям ГИБДД</t>
  </si>
  <si>
    <t xml:space="preserve">Работы по оборудованию светофорных объектов пешеходными светофорами П-1: 2021г. на перекрестке ул. Школьная-ул. Борисенко;2022 перекресток ул.Борисенко-ул. Арбузова, ул. 30 лет ВЛКСМ-ул. К.Маркса, 2023 перекресток ул. Чехова-ул.30 лет ВЛКСМ 
</t>
  </si>
  <si>
    <t xml:space="preserve">Замена и установка недостающей дорожно-знаковой информации </t>
  </si>
  <si>
    <t>Ремонт тротуаров по ул. Шоссейная</t>
  </si>
  <si>
    <t>Ремонт автомобильных дорог  (ямочный ремонт)</t>
  </si>
  <si>
    <t>Очередной финансовый год                       2021</t>
  </si>
  <si>
    <t>Первый год планового периода      2022</t>
  </si>
  <si>
    <t>Второй год планового периода      2023</t>
  </si>
  <si>
    <t>«Развитие транспортной системы города Назарово» на 2021 год и плановый период 2022-2023 годов</t>
  </si>
  <si>
    <t>Всего по Программе «Развитие транспортной системы города Назарово» 
на 2021 год и плановый период 2022-2023 годов</t>
  </si>
  <si>
    <r>
      <t xml:space="preserve">«Развитие транспортной системы города Назарово» на </t>
    </r>
    <r>
      <rPr>
        <b/>
        <i/>
        <sz val="10.5"/>
        <color rgb="FF0070C0"/>
        <rFont val="Times New Roman"/>
        <family val="1"/>
        <charset val="204"/>
      </rPr>
      <t xml:space="preserve">2021 </t>
    </r>
    <r>
      <rPr>
        <b/>
        <i/>
        <sz val="10.5"/>
        <rFont val="Times New Roman"/>
        <family val="1"/>
        <charset val="204"/>
      </rPr>
      <t xml:space="preserve">год и плановый период </t>
    </r>
    <r>
      <rPr>
        <b/>
        <i/>
        <sz val="10.5"/>
        <color rgb="FF0070C0"/>
        <rFont val="Times New Roman"/>
        <family val="1"/>
        <charset val="204"/>
      </rPr>
      <t>2022-2023</t>
    </r>
    <r>
      <rPr>
        <b/>
        <i/>
        <sz val="10.5"/>
        <rFont val="Times New Roman"/>
        <family val="1"/>
        <charset val="204"/>
      </rPr>
      <t xml:space="preserve"> годов</t>
    </r>
  </si>
  <si>
    <t>Мероприятие 1.5</t>
  </si>
  <si>
    <t>Мероприятие 1.11</t>
  </si>
  <si>
    <t>Обустройство остановочных пунктов (предписание ГИБДД). 2022 ул.Верхняя, ул. Кузнечная, 2023 ул. Советская, а/д Плотина-ГРЭС</t>
  </si>
  <si>
    <t>Ремонт светофорного объекта: 2022 г. ул.Арбузова-ул. К.Маркса, 2023 г. ул.К.Маркса-ул. 30 лет ВЛКСМ</t>
  </si>
  <si>
    <t>Строительство светофорного объекта: 2022 г. на пересечении ул. Чехова-ул .Школьная, 2023 г.пересечение ул. Революционная-ул. Арбузова</t>
  </si>
  <si>
    <t xml:space="preserve">Устройство ограждений для упорядочения движения пешеходов:  2021 г. перекрестокул.Арбузова - ул. К.Маркса; 2023 перекресток ул. Арбузова-ул.Борисенко
</t>
  </si>
  <si>
    <t>Мероприятие 1.10</t>
  </si>
  <si>
    <t>Обустройство участков улично-дорожной сети вблизи образовательных организаций для обеспечения безопасности дорожного движения</t>
  </si>
  <si>
    <t>081R374270</t>
  </si>
  <si>
    <t>Содержание автомобильных дорог общего пользования местного значения и искусственных сооружений (кредит. задолженность 2020 г.)</t>
  </si>
  <si>
    <t>Ремонт автомобильных дорог с щебеночным покрытием (кредит. задолженность 2020 г.)</t>
  </si>
  <si>
    <t>Мероприятие 2.5</t>
  </si>
  <si>
    <t>Судебные расходы по уплате государственной пошлины</t>
  </si>
  <si>
    <t>831</t>
  </si>
  <si>
    <t>Обустройство пешеходных переходов ул. Центральная в районе сквера "Южный", ул. Черняховского для обеспечения безопасности дорожного движения</t>
  </si>
  <si>
    <t>Устройство кюветов на автомобильной дороге по ул. Заречная</t>
  </si>
  <si>
    <t>Мероприятие 2.8</t>
  </si>
  <si>
    <t>Ремонт автомобильных дорог (исполнительный лист)</t>
  </si>
  <si>
    <t>Приложение №1
к постановлению администрации города Назарово от  28.07.2021 г.  № 776-п  "О внесении  изменений в постановление администрации города Назарово от 06.11.2020 №1133-п «Об утверждении муниципальной программы «Развитие транспортной системы города Назарово» на 2021 год и плановый период 2022-2023 годы"</t>
  </si>
  <si>
    <t>Приложение №2
к постановлению администрации города Назарово от  28.07.2021 г. №776-п  "О внесении  изменений в постановление администрации города Назарово от 06.11.2020 №1133-п «Об утверждении муниципальной программы «Развитие транспортной системы города Назарово» на 2021 год и плановый период 2022-2023 годы"</t>
  </si>
</sst>
</file>

<file path=xl/styles.xml><?xml version="1.0" encoding="utf-8"?>
<styleSheet xmlns="http://schemas.openxmlformats.org/spreadsheetml/2006/main">
  <numFmts count="12">
    <numFmt numFmtId="164" formatCode="0.000"/>
    <numFmt numFmtId="165" formatCode="#,##0.00;[Red]#,##0.00"/>
    <numFmt numFmtId="166" formatCode="0.00000"/>
    <numFmt numFmtId="168" formatCode="0.00;[Red]0.00"/>
    <numFmt numFmtId="169" formatCode="0.000;[Red]0.000"/>
    <numFmt numFmtId="170" formatCode="0.0000;[Red]0.0000"/>
    <numFmt numFmtId="171" formatCode="0.00000;[Red]0.00000"/>
    <numFmt numFmtId="172" formatCode="#,##0.00000;[Red]#,##0.00000"/>
    <numFmt numFmtId="173" formatCode="0.0;[Red]0.0"/>
    <numFmt numFmtId="174" formatCode="#,##0.000"/>
    <numFmt numFmtId="175" formatCode="#,##0.0000"/>
    <numFmt numFmtId="176" formatCode="#,##0.00000"/>
  </numFmts>
  <fonts count="3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i/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b/>
      <i/>
      <sz val="10.5"/>
      <color rgb="FF0070C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8" fillId="0" borderId="0" applyNumberFormat="0" applyFont="0" applyFill="0" applyBorder="0" applyAlignment="0" applyProtection="0">
      <alignment vertical="top"/>
    </xf>
    <xf numFmtId="0" fontId="9" fillId="0" borderId="0"/>
  </cellStyleXfs>
  <cellXfs count="269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3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5" borderId="1" xfId="0" applyFont="1" applyFill="1" applyBorder="1" applyAlignment="1">
      <alignment vertical="top" wrapText="1"/>
    </xf>
    <xf numFmtId="164" fontId="2" fillId="0" borderId="0" xfId="0" applyNumberFormat="1" applyFont="1"/>
    <xf numFmtId="166" fontId="2" fillId="0" borderId="0" xfId="0" applyNumberFormat="1" applyFont="1"/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2" fillId="0" borderId="0" xfId="0" applyFont="1" applyFill="1"/>
    <xf numFmtId="49" fontId="15" fillId="2" borderId="1" xfId="0" applyNumberFormat="1" applyFont="1" applyFill="1" applyBorder="1" applyAlignment="1">
      <alignment horizontal="justify" vertical="top" wrapText="1"/>
    </xf>
    <xf numFmtId="49" fontId="13" fillId="5" borderId="1" xfId="0" applyNumberFormat="1" applyFont="1" applyFill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justify" vertical="top" wrapText="1"/>
    </xf>
    <xf numFmtId="0" fontId="13" fillId="5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168" fontId="13" fillId="5" borderId="1" xfId="0" applyNumberFormat="1" applyFont="1" applyFill="1" applyBorder="1" applyAlignment="1">
      <alignment horizontal="justify" vertical="top" wrapText="1"/>
    </xf>
    <xf numFmtId="168" fontId="13" fillId="2" borderId="1" xfId="0" applyNumberFormat="1" applyFont="1" applyFill="1" applyBorder="1" applyAlignment="1">
      <alignment horizontal="justify" vertical="top" wrapText="1"/>
    </xf>
    <xf numFmtId="168" fontId="2" fillId="0" borderId="0" xfId="0" applyNumberFormat="1" applyFont="1"/>
    <xf numFmtId="0" fontId="2" fillId="2" borderId="0" xfId="0" applyFont="1" applyFill="1"/>
    <xf numFmtId="0" fontId="0" fillId="2" borderId="0" xfId="0" applyFill="1"/>
    <xf numFmtId="171" fontId="2" fillId="0" borderId="0" xfId="0" applyNumberFormat="1" applyFont="1"/>
    <xf numFmtId="169" fontId="13" fillId="0" borderId="1" xfId="0" applyNumberFormat="1" applyFont="1" applyBorder="1" applyAlignment="1">
      <alignment horizontal="justify" vertical="top" wrapText="1"/>
    </xf>
    <xf numFmtId="170" fontId="13" fillId="0" borderId="1" xfId="0" applyNumberFormat="1" applyFont="1" applyBorder="1" applyAlignment="1">
      <alignment horizontal="justify" vertical="top" wrapText="1"/>
    </xf>
    <xf numFmtId="0" fontId="15" fillId="0" borderId="1" xfId="0" applyFont="1" applyBorder="1" applyAlignment="1">
      <alignment horizontal="left" vertical="top" wrapText="1"/>
    </xf>
    <xf numFmtId="168" fontId="13" fillId="5" borderId="1" xfId="0" applyNumberFormat="1" applyFont="1" applyFill="1" applyBorder="1" applyAlignment="1">
      <alignment horizontal="left" vertical="top" wrapText="1"/>
    </xf>
    <xf numFmtId="168" fontId="13" fillId="0" borderId="1" xfId="0" applyNumberFormat="1" applyFont="1" applyBorder="1" applyAlignment="1">
      <alignment horizontal="left" vertical="top" wrapText="1"/>
    </xf>
    <xf numFmtId="168" fontId="15" fillId="0" borderId="1" xfId="0" applyNumberFormat="1" applyFont="1" applyBorder="1" applyAlignment="1">
      <alignment horizontal="left" vertical="top" wrapText="1"/>
    </xf>
    <xf numFmtId="171" fontId="13" fillId="2" borderId="1" xfId="0" applyNumberFormat="1" applyFont="1" applyFill="1" applyBorder="1" applyAlignment="1">
      <alignment horizontal="left" vertical="top" wrapText="1"/>
    </xf>
    <xf numFmtId="171" fontId="19" fillId="0" borderId="0" xfId="0" applyNumberFormat="1" applyFont="1"/>
    <xf numFmtId="165" fontId="13" fillId="0" borderId="1" xfId="0" applyNumberFormat="1" applyFont="1" applyBorder="1" applyAlignment="1">
      <alignment horizontal="justify" vertical="top" wrapText="1"/>
    </xf>
    <xf numFmtId="172" fontId="2" fillId="0" borderId="0" xfId="0" applyNumberFormat="1" applyFont="1"/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168" fontId="20" fillId="0" borderId="1" xfId="0" applyNumberFormat="1" applyFont="1" applyBorder="1" applyAlignment="1">
      <alignment horizontal="justify" vertical="top" wrapText="1"/>
    </xf>
    <xf numFmtId="168" fontId="22" fillId="4" borderId="1" xfId="0" applyNumberFormat="1" applyFont="1" applyFill="1" applyBorder="1" applyAlignment="1">
      <alignment horizontal="justify" vertical="top" wrapText="1"/>
    </xf>
    <xf numFmtId="173" fontId="20" fillId="0" borderId="1" xfId="0" applyNumberFormat="1" applyFont="1" applyBorder="1" applyAlignment="1">
      <alignment horizontal="justify" vertical="top" wrapText="1"/>
    </xf>
    <xf numFmtId="168" fontId="20" fillId="0" borderId="1" xfId="0" applyNumberFormat="1" applyFont="1" applyBorder="1" applyAlignment="1">
      <alignment horizontal="left" vertical="top" wrapText="1"/>
    </xf>
    <xf numFmtId="171" fontId="1" fillId="0" borderId="0" xfId="0" applyNumberFormat="1" applyFont="1" applyBorder="1" applyAlignment="1">
      <alignment vertical="top" wrapText="1"/>
    </xf>
    <xf numFmtId="171" fontId="2" fillId="3" borderId="0" xfId="0" applyNumberFormat="1" applyFont="1" applyFill="1"/>
    <xf numFmtId="171" fontId="15" fillId="2" borderId="1" xfId="0" applyNumberFormat="1" applyFont="1" applyFill="1" applyBorder="1" applyAlignment="1">
      <alignment horizontal="left" vertical="top" wrapText="1"/>
    </xf>
    <xf numFmtId="169" fontId="15" fillId="2" borderId="1" xfId="0" applyNumberFormat="1" applyFont="1" applyFill="1" applyBorder="1" applyAlignment="1">
      <alignment horizontal="justify" vertical="top" wrapText="1"/>
    </xf>
    <xf numFmtId="170" fontId="13" fillId="2" borderId="1" xfId="0" applyNumberFormat="1" applyFont="1" applyFill="1" applyBorder="1" applyAlignment="1">
      <alignment horizontal="justify" vertical="top" wrapText="1"/>
    </xf>
    <xf numFmtId="0" fontId="15" fillId="6" borderId="1" xfId="0" applyFont="1" applyFill="1" applyBorder="1" applyAlignment="1">
      <alignment vertical="top" wrapText="1"/>
    </xf>
    <xf numFmtId="49" fontId="15" fillId="6" borderId="1" xfId="0" applyNumberFormat="1" applyFont="1" applyFill="1" applyBorder="1" applyAlignment="1">
      <alignment horizontal="justify" vertical="top" wrapText="1"/>
    </xf>
    <xf numFmtId="165" fontId="15" fillId="6" borderId="1" xfId="0" applyNumberFormat="1" applyFont="1" applyFill="1" applyBorder="1" applyAlignment="1">
      <alignment horizontal="justify" vertical="top" wrapText="1"/>
    </xf>
    <xf numFmtId="0" fontId="17" fillId="6" borderId="1" xfId="0" applyFont="1" applyFill="1" applyBorder="1" applyAlignment="1">
      <alignment vertical="top" wrapText="1"/>
    </xf>
    <xf numFmtId="165" fontId="17" fillId="6" borderId="1" xfId="0" applyNumberFormat="1" applyFont="1" applyFill="1" applyBorder="1" applyAlignment="1">
      <alignment horizontal="justify" vertical="top" wrapText="1"/>
    </xf>
    <xf numFmtId="171" fontId="15" fillId="6" borderId="1" xfId="0" applyNumberFormat="1" applyFont="1" applyFill="1" applyBorder="1" applyAlignment="1">
      <alignment horizontal="justify" vertical="top" wrapText="1"/>
    </xf>
    <xf numFmtId="171" fontId="17" fillId="6" borderId="1" xfId="0" applyNumberFormat="1" applyFont="1" applyFill="1" applyBorder="1" applyAlignment="1">
      <alignment horizontal="justify" vertical="top" wrapText="1"/>
    </xf>
    <xf numFmtId="0" fontId="17" fillId="6" borderId="3" xfId="0" applyFont="1" applyFill="1" applyBorder="1" applyAlignment="1">
      <alignment vertical="top" wrapText="1"/>
    </xf>
    <xf numFmtId="49" fontId="17" fillId="6" borderId="3" xfId="0" applyNumberFormat="1" applyFont="1" applyFill="1" applyBorder="1" applyAlignment="1">
      <alignment horizontal="justify" vertical="top" wrapText="1"/>
    </xf>
    <xf numFmtId="0" fontId="16" fillId="2" borderId="1" xfId="1" applyFont="1" applyFill="1" applyBorder="1" applyAlignment="1" applyProtection="1">
      <alignment vertical="top" wrapText="1"/>
    </xf>
    <xf numFmtId="0" fontId="16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justify" vertical="top" wrapText="1"/>
    </xf>
    <xf numFmtId="166" fontId="14" fillId="2" borderId="1" xfId="0" applyNumberFormat="1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justify" vertical="top" wrapText="1"/>
    </xf>
    <xf numFmtId="49" fontId="22" fillId="6" borderId="1" xfId="0" applyNumberFormat="1" applyFont="1" applyFill="1" applyBorder="1" applyAlignment="1">
      <alignment horizontal="justify" vertical="top" wrapText="1"/>
    </xf>
    <xf numFmtId="49" fontId="23" fillId="6" borderId="1" xfId="0" applyNumberFormat="1" applyFont="1" applyFill="1" applyBorder="1" applyAlignment="1">
      <alignment horizontal="justify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49" fontId="20" fillId="5" borderId="1" xfId="0" applyNumberFormat="1" applyFont="1" applyFill="1" applyBorder="1" applyAlignment="1">
      <alignment horizontal="left" vertical="top" wrapText="1"/>
    </xf>
    <xf numFmtId="49" fontId="20" fillId="2" borderId="1" xfId="0" applyNumberFormat="1" applyFont="1" applyFill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Alignment="1">
      <alignment horizontal="left" indent="15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6" fillId="2" borderId="5" xfId="0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center" wrapText="1"/>
    </xf>
    <xf numFmtId="168" fontId="22" fillId="6" borderId="1" xfId="0" applyNumberFormat="1" applyFont="1" applyFill="1" applyBorder="1" applyAlignment="1">
      <alignment horizontal="right" vertical="top" wrapText="1"/>
    </xf>
    <xf numFmtId="168" fontId="23" fillId="6" borderId="1" xfId="0" applyNumberFormat="1" applyFont="1" applyFill="1" applyBorder="1" applyAlignment="1">
      <alignment horizontal="right" vertical="top" wrapText="1"/>
    </xf>
    <xf numFmtId="168" fontId="22" fillId="2" borderId="1" xfId="0" applyNumberFormat="1" applyFont="1" applyFill="1" applyBorder="1" applyAlignment="1">
      <alignment horizontal="right" vertical="top" wrapText="1"/>
    </xf>
    <xf numFmtId="168" fontId="20" fillId="5" borderId="1" xfId="0" applyNumberFormat="1" applyFont="1" applyFill="1" applyBorder="1" applyAlignment="1">
      <alignment horizontal="right" vertical="top" wrapText="1"/>
    </xf>
    <xf numFmtId="168" fontId="20" fillId="0" borderId="1" xfId="0" applyNumberFormat="1" applyFont="1" applyBorder="1" applyAlignment="1">
      <alignment horizontal="right" vertical="top" wrapText="1"/>
    </xf>
    <xf numFmtId="168" fontId="20" fillId="2" borderId="1" xfId="0" applyNumberFormat="1" applyFont="1" applyFill="1" applyBorder="1" applyAlignment="1">
      <alignment horizontal="right" vertical="top" wrapText="1"/>
    </xf>
    <xf numFmtId="169" fontId="22" fillId="2" borderId="1" xfId="0" applyNumberFormat="1" applyFont="1" applyFill="1" applyBorder="1" applyAlignment="1">
      <alignment horizontal="right" vertical="top" wrapText="1"/>
    </xf>
    <xf numFmtId="168" fontId="24" fillId="5" borderId="1" xfId="0" applyNumberFormat="1" applyFont="1" applyFill="1" applyBorder="1" applyAlignment="1">
      <alignment horizontal="right" vertical="top"/>
    </xf>
    <xf numFmtId="168" fontId="24" fillId="2" borderId="1" xfId="0" applyNumberFormat="1" applyFont="1" applyFill="1" applyBorder="1" applyAlignment="1">
      <alignment horizontal="right" vertical="top"/>
    </xf>
    <xf numFmtId="168" fontId="21" fillId="2" borderId="1" xfId="0" applyNumberFormat="1" applyFont="1" applyFill="1" applyBorder="1" applyAlignment="1">
      <alignment horizontal="right" vertical="top"/>
    </xf>
    <xf numFmtId="168" fontId="22" fillId="0" borderId="1" xfId="0" applyNumberFormat="1" applyFont="1" applyBorder="1" applyAlignment="1">
      <alignment horizontal="right" vertical="top" wrapText="1"/>
    </xf>
    <xf numFmtId="165" fontId="22" fillId="6" borderId="1" xfId="0" applyNumberFormat="1" applyFont="1" applyFill="1" applyBorder="1" applyAlignment="1">
      <alignment horizontal="right" vertical="top" wrapText="1"/>
    </xf>
    <xf numFmtId="165" fontId="23" fillId="6" borderId="1" xfId="0" applyNumberFormat="1" applyFont="1" applyFill="1" applyBorder="1" applyAlignment="1">
      <alignment horizontal="right" vertical="top" wrapText="1"/>
    </xf>
    <xf numFmtId="2" fontId="22" fillId="2" borderId="1" xfId="0" applyNumberFormat="1" applyFont="1" applyFill="1" applyBorder="1" applyAlignment="1">
      <alignment horizontal="right" vertical="top" wrapText="1"/>
    </xf>
    <xf numFmtId="2" fontId="20" fillId="5" borderId="1" xfId="0" applyNumberFormat="1" applyFont="1" applyFill="1" applyBorder="1" applyAlignment="1">
      <alignment horizontal="right" vertical="top" wrapText="1"/>
    </xf>
    <xf numFmtId="2" fontId="20" fillId="0" borderId="1" xfId="0" applyNumberFormat="1" applyFont="1" applyBorder="1" applyAlignment="1">
      <alignment horizontal="right" vertical="top" wrapText="1"/>
    </xf>
    <xf numFmtId="2" fontId="20" fillId="2" borderId="1" xfId="0" applyNumberFormat="1" applyFont="1" applyFill="1" applyBorder="1" applyAlignment="1">
      <alignment horizontal="right" vertical="top" wrapText="1"/>
    </xf>
    <xf numFmtId="169" fontId="24" fillId="2" borderId="1" xfId="0" applyNumberFormat="1" applyFont="1" applyFill="1" applyBorder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2" fontId="2" fillId="0" borderId="0" xfId="0" applyNumberFormat="1" applyFont="1"/>
    <xf numFmtId="0" fontId="12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169" fontId="2" fillId="0" borderId="0" xfId="0" applyNumberFormat="1" applyFont="1"/>
    <xf numFmtId="170" fontId="2" fillId="0" borderId="0" xfId="0" applyNumberFormat="1" applyFont="1"/>
    <xf numFmtId="0" fontId="12" fillId="0" borderId="1" xfId="0" applyFont="1" applyBorder="1" applyAlignment="1">
      <alignment horizontal="center" vertical="top" wrapText="1"/>
    </xf>
    <xf numFmtId="173" fontId="2" fillId="7" borderId="12" xfId="0" applyNumberFormat="1" applyFont="1" applyFill="1" applyBorder="1" applyAlignment="1">
      <alignment horizontal="left"/>
    </xf>
    <xf numFmtId="168" fontId="21" fillId="0" borderId="1" xfId="0" applyNumberFormat="1" applyFont="1" applyBorder="1" applyAlignment="1">
      <alignment horizontal="right" vertical="top" wrapText="1"/>
    </xf>
    <xf numFmtId="168" fontId="2" fillId="7" borderId="0" xfId="0" applyNumberFormat="1" applyFont="1" applyFill="1" applyAlignment="1">
      <alignment horizontal="left"/>
    </xf>
    <xf numFmtId="169" fontId="2" fillId="7" borderId="0" xfId="0" applyNumberFormat="1" applyFont="1" applyFill="1" applyAlignment="1">
      <alignment horizontal="left"/>
    </xf>
    <xf numFmtId="0" fontId="12" fillId="0" borderId="1" xfId="0" applyFont="1" applyBorder="1" applyAlignment="1">
      <alignment horizontal="center" vertical="top" wrapText="1"/>
    </xf>
    <xf numFmtId="173" fontId="2" fillId="7" borderId="12" xfId="0" applyNumberFormat="1" applyFont="1" applyFill="1" applyBorder="1" applyAlignment="1">
      <alignment horizontal="left"/>
    </xf>
    <xf numFmtId="170" fontId="20" fillId="0" borderId="1" xfId="0" applyNumberFormat="1" applyFont="1" applyBorder="1" applyAlignment="1">
      <alignment horizontal="justify" vertical="top" wrapText="1"/>
    </xf>
    <xf numFmtId="171" fontId="22" fillId="4" borderId="1" xfId="0" applyNumberFormat="1" applyFont="1" applyFill="1" applyBorder="1" applyAlignment="1">
      <alignment horizontal="justify" vertical="top" wrapText="1"/>
    </xf>
    <xf numFmtId="169" fontId="20" fillId="0" borderId="1" xfId="0" applyNumberFormat="1" applyFont="1" applyBorder="1" applyAlignment="1">
      <alignment horizontal="right" vertical="top" wrapText="1"/>
    </xf>
    <xf numFmtId="169" fontId="0" fillId="0" borderId="0" xfId="0" applyNumberFormat="1"/>
    <xf numFmtId="175" fontId="2" fillId="0" borderId="0" xfId="0" applyNumberFormat="1" applyFont="1"/>
    <xf numFmtId="0" fontId="20" fillId="5" borderId="1" xfId="0" applyFont="1" applyFill="1" applyBorder="1" applyAlignment="1">
      <alignment horizontal="left" vertical="top" wrapText="1"/>
    </xf>
    <xf numFmtId="49" fontId="20" fillId="5" borderId="1" xfId="0" applyNumberFormat="1" applyFont="1" applyFill="1" applyBorder="1" applyAlignment="1">
      <alignment horizontal="justify" vertical="top" wrapText="1"/>
    </xf>
    <xf numFmtId="170" fontId="13" fillId="5" borderId="1" xfId="0" applyNumberFormat="1" applyFont="1" applyFill="1" applyBorder="1" applyAlignment="1">
      <alignment horizontal="justify" vertical="top" wrapText="1"/>
    </xf>
    <xf numFmtId="170" fontId="22" fillId="4" borderId="1" xfId="0" applyNumberFormat="1" applyFont="1" applyFill="1" applyBorder="1" applyAlignment="1">
      <alignment horizontal="justify" vertical="top" wrapText="1"/>
    </xf>
    <xf numFmtId="169" fontId="2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/>
    </xf>
    <xf numFmtId="171" fontId="20" fillId="2" borderId="1" xfId="0" applyNumberFormat="1" applyFont="1" applyFill="1" applyBorder="1" applyAlignment="1">
      <alignment horizontal="right" vertical="top" wrapText="1"/>
    </xf>
    <xf numFmtId="166" fontId="20" fillId="2" borderId="1" xfId="0" applyNumberFormat="1" applyFont="1" applyFill="1" applyBorder="1" applyAlignment="1">
      <alignment horizontal="right" vertical="top" wrapText="1"/>
    </xf>
    <xf numFmtId="168" fontId="2" fillId="0" borderId="0" xfId="0" applyNumberFormat="1" applyFont="1" applyBorder="1" applyAlignment="1">
      <alignment horizontal="center"/>
    </xf>
    <xf numFmtId="0" fontId="15" fillId="6" borderId="5" xfId="0" applyFont="1" applyFill="1" applyBorder="1" applyAlignment="1">
      <alignment vertical="top" wrapText="1"/>
    </xf>
    <xf numFmtId="169" fontId="20" fillId="2" borderId="1" xfId="0" applyNumberFormat="1" applyFont="1" applyFill="1" applyBorder="1" applyAlignment="1">
      <alignment horizontal="right" vertical="top" wrapText="1"/>
    </xf>
    <xf numFmtId="49" fontId="20" fillId="2" borderId="1" xfId="0" applyNumberFormat="1" applyFont="1" applyFill="1" applyBorder="1" applyAlignment="1">
      <alignment horizontal="justify" vertical="top" wrapText="1"/>
    </xf>
    <xf numFmtId="176" fontId="2" fillId="0" borderId="0" xfId="0" applyNumberFormat="1" applyFont="1"/>
    <xf numFmtId="166" fontId="2" fillId="0" borderId="0" xfId="0" applyNumberFormat="1" applyFont="1" applyFill="1"/>
    <xf numFmtId="0" fontId="13" fillId="0" borderId="3" xfId="0" applyFont="1" applyBorder="1" applyAlignment="1">
      <alignment horizontal="left" vertical="top" wrapText="1"/>
    </xf>
    <xf numFmtId="171" fontId="13" fillId="5" borderId="1" xfId="0" applyNumberFormat="1" applyFont="1" applyFill="1" applyBorder="1" applyAlignment="1">
      <alignment horizontal="left" vertical="top" wrapText="1"/>
    </xf>
    <xf numFmtId="173" fontId="24" fillId="5" borderId="1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/>
    </xf>
    <xf numFmtId="173" fontId="20" fillId="5" borderId="1" xfId="0" applyNumberFormat="1" applyFont="1" applyFill="1" applyBorder="1" applyAlignment="1">
      <alignment horizontal="right" vertical="top" wrapText="1"/>
    </xf>
    <xf numFmtId="173" fontId="20" fillId="0" borderId="1" xfId="0" applyNumberFormat="1" applyFont="1" applyBorder="1" applyAlignment="1">
      <alignment horizontal="right" vertical="top" wrapText="1"/>
    </xf>
    <xf numFmtId="173" fontId="20" fillId="2" borderId="1" xfId="0" applyNumberFormat="1" applyFont="1" applyFill="1" applyBorder="1" applyAlignment="1">
      <alignment horizontal="right" vertical="top" wrapText="1"/>
    </xf>
    <xf numFmtId="170" fontId="2" fillId="7" borderId="12" xfId="0" applyNumberFormat="1" applyFont="1" applyFill="1" applyBorder="1" applyAlignment="1">
      <alignment horizontal="left"/>
    </xf>
    <xf numFmtId="170" fontId="2" fillId="7" borderId="0" xfId="0" applyNumberFormat="1" applyFont="1" applyFill="1" applyAlignment="1">
      <alignment horizontal="left"/>
    </xf>
    <xf numFmtId="170" fontId="20" fillId="2" borderId="1" xfId="0" applyNumberFormat="1" applyFont="1" applyFill="1" applyBorder="1" applyAlignment="1">
      <alignment horizontal="right" vertical="top" wrapText="1"/>
    </xf>
    <xf numFmtId="169" fontId="20" fillId="0" borderId="1" xfId="0" applyNumberFormat="1" applyFont="1" applyBorder="1" applyAlignment="1">
      <alignment horizontal="justify" vertical="top" wrapText="1"/>
    </xf>
    <xf numFmtId="169" fontId="22" fillId="4" borderId="1" xfId="0" applyNumberFormat="1" applyFont="1" applyFill="1" applyBorder="1" applyAlignment="1">
      <alignment horizontal="justify" vertical="top" wrapText="1"/>
    </xf>
    <xf numFmtId="0" fontId="8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top" wrapText="1"/>
    </xf>
    <xf numFmtId="170" fontId="20" fillId="0" borderId="1" xfId="0" applyNumberFormat="1" applyFont="1" applyBorder="1" applyAlignment="1">
      <alignment horizontal="right" vertical="top" wrapText="1"/>
    </xf>
    <xf numFmtId="174" fontId="26" fillId="2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170" fontId="2" fillId="7" borderId="12" xfId="0" applyNumberFormat="1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49" fontId="20" fillId="2" borderId="3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169" fontId="22" fillId="3" borderId="1" xfId="0" applyNumberFormat="1" applyFont="1" applyFill="1" applyBorder="1" applyAlignment="1">
      <alignment horizontal="justify" vertical="top" wrapText="1"/>
    </xf>
    <xf numFmtId="0" fontId="20" fillId="2" borderId="3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169" fontId="22" fillId="6" borderId="1" xfId="0" applyNumberFormat="1" applyFont="1" applyFill="1" applyBorder="1" applyAlignment="1">
      <alignment horizontal="right" vertical="top" wrapText="1"/>
    </xf>
    <xf numFmtId="169" fontId="23" fillId="6" borderId="1" xfId="0" applyNumberFormat="1" applyFont="1" applyFill="1" applyBorder="1" applyAlignment="1">
      <alignment horizontal="right" vertical="top" wrapText="1"/>
    </xf>
    <xf numFmtId="175" fontId="22" fillId="6" borderId="1" xfId="0" applyNumberFormat="1" applyFont="1" applyFill="1" applyBorder="1" applyAlignment="1">
      <alignment horizontal="right" vertical="top" wrapText="1"/>
    </xf>
    <xf numFmtId="175" fontId="23" fillId="6" borderId="1" xfId="0" applyNumberFormat="1" applyFont="1" applyFill="1" applyBorder="1" applyAlignment="1">
      <alignment horizontal="right" vertical="top" wrapText="1"/>
    </xf>
    <xf numFmtId="170" fontId="2" fillId="7" borderId="0" xfId="0" applyNumberFormat="1" applyFont="1" applyFill="1" applyAlignment="1">
      <alignment horizontal="left" vertical="center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0" fillId="2" borderId="4" xfId="0" applyFont="1" applyFill="1" applyBorder="1" applyAlignment="1">
      <alignment horizontal="left" vertical="top" wrapText="1"/>
    </xf>
    <xf numFmtId="171" fontId="24" fillId="2" borderId="1" xfId="0" applyNumberFormat="1" applyFont="1" applyFill="1" applyBorder="1" applyAlignment="1">
      <alignment horizontal="right" vertical="top"/>
    </xf>
    <xf numFmtId="171" fontId="22" fillId="2" borderId="1" xfId="0" applyNumberFormat="1" applyFont="1" applyFill="1" applyBorder="1" applyAlignment="1">
      <alignment horizontal="right" vertical="top" wrapText="1"/>
    </xf>
    <xf numFmtId="174" fontId="2" fillId="0" borderId="0" xfId="0" applyNumberFormat="1" applyFont="1"/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top" wrapText="1"/>
    </xf>
    <xf numFmtId="0" fontId="20" fillId="2" borderId="3" xfId="0" applyFont="1" applyFill="1" applyBorder="1" applyAlignment="1">
      <alignment horizontal="left" vertical="top" wrapText="1"/>
    </xf>
    <xf numFmtId="171" fontId="20" fillId="0" borderId="1" xfId="0" applyNumberFormat="1" applyFont="1" applyBorder="1" applyAlignment="1">
      <alignment horizontal="right" vertical="top" wrapText="1"/>
    </xf>
    <xf numFmtId="169" fontId="20" fillId="5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164" fontId="20" fillId="2" borderId="1" xfId="0" applyNumberFormat="1" applyFont="1" applyFill="1" applyBorder="1" applyAlignment="1">
      <alignment horizontal="right" vertical="top" wrapText="1"/>
    </xf>
    <xf numFmtId="174" fontId="22" fillId="6" borderId="1" xfId="0" applyNumberFormat="1" applyFont="1" applyFill="1" applyBorder="1" applyAlignment="1">
      <alignment horizontal="right" vertical="top" wrapText="1"/>
    </xf>
    <xf numFmtId="174" fontId="23" fillId="6" borderId="1" xfId="0" applyNumberFormat="1" applyFont="1" applyFill="1" applyBorder="1" applyAlignment="1">
      <alignment horizontal="right" vertical="top" wrapText="1"/>
    </xf>
    <xf numFmtId="176" fontId="26" fillId="2" borderId="1" xfId="0" applyNumberFormat="1" applyFont="1" applyFill="1" applyBorder="1" applyAlignment="1">
      <alignment horizontal="right" vertical="top" wrapText="1"/>
    </xf>
    <xf numFmtId="171" fontId="22" fillId="6" borderId="1" xfId="0" applyNumberFormat="1" applyFont="1" applyFill="1" applyBorder="1" applyAlignment="1">
      <alignment horizontal="right" vertical="top" wrapText="1"/>
    </xf>
    <xf numFmtId="171" fontId="23" fillId="6" borderId="1" xfId="0" applyNumberFormat="1" applyFont="1" applyFill="1" applyBorder="1" applyAlignment="1">
      <alignment horizontal="right" vertical="top" wrapText="1"/>
    </xf>
    <xf numFmtId="176" fontId="2" fillId="0" borderId="0" xfId="0" applyNumberFormat="1" applyFont="1" applyFill="1"/>
    <xf numFmtId="171" fontId="20" fillId="0" borderId="1" xfId="0" applyNumberFormat="1" applyFont="1" applyBorder="1" applyAlignment="1">
      <alignment horizontal="justify" vertical="top" wrapText="1"/>
    </xf>
    <xf numFmtId="171" fontId="22" fillId="3" borderId="1" xfId="0" applyNumberFormat="1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171" fontId="2" fillId="7" borderId="0" xfId="0" applyNumberFormat="1" applyFont="1" applyFill="1"/>
    <xf numFmtId="0" fontId="20" fillId="2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6" fillId="6" borderId="4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justify" vertical="top" wrapText="1"/>
    </xf>
    <xf numFmtId="0" fontId="22" fillId="6" borderId="4" xfId="0" applyFont="1" applyFill="1" applyBorder="1" applyAlignment="1">
      <alignment horizontal="left" vertical="top" wrapText="1"/>
    </xf>
    <xf numFmtId="0" fontId="22" fillId="6" borderId="5" xfId="0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16" fillId="6" borderId="1" xfId="0" applyFont="1" applyFill="1" applyBorder="1" applyAlignment="1">
      <alignment horizontal="center" vertical="top" wrapText="1"/>
    </xf>
    <xf numFmtId="0" fontId="16" fillId="6" borderId="3" xfId="0" applyFont="1" applyFill="1" applyBorder="1" applyAlignment="1">
      <alignment horizontal="center" vertical="top" wrapText="1"/>
    </xf>
    <xf numFmtId="0" fontId="22" fillId="6" borderId="1" xfId="0" applyFont="1" applyFill="1" applyBorder="1" applyAlignment="1">
      <alignment vertical="top" wrapText="1"/>
    </xf>
    <xf numFmtId="0" fontId="22" fillId="6" borderId="3" xfId="0" applyFont="1" applyFill="1" applyBorder="1" applyAlignment="1">
      <alignment vertical="top" wrapText="1"/>
    </xf>
    <xf numFmtId="0" fontId="22" fillId="6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1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74" fontId="21" fillId="2" borderId="3" xfId="0" applyNumberFormat="1" applyFont="1" applyFill="1" applyBorder="1" applyAlignment="1">
      <alignment horizontal="right" vertical="top" wrapText="1"/>
    </xf>
    <xf numFmtId="174" fontId="21" fillId="2" borderId="5" xfId="0" applyNumberFormat="1" applyFont="1" applyFill="1" applyBorder="1" applyAlignment="1">
      <alignment horizontal="right" vertical="top" wrapText="1"/>
    </xf>
    <xf numFmtId="166" fontId="16" fillId="2" borderId="3" xfId="0" applyNumberFormat="1" applyFont="1" applyFill="1" applyBorder="1" applyAlignment="1">
      <alignment horizontal="justify" vertical="top" wrapText="1"/>
    </xf>
    <xf numFmtId="166" fontId="16" fillId="2" borderId="5" xfId="0" applyNumberFormat="1" applyFont="1" applyFill="1" applyBorder="1" applyAlignment="1">
      <alignment horizontal="justify" vertical="top" wrapText="1"/>
    </xf>
    <xf numFmtId="176" fontId="21" fillId="2" borderId="1" xfId="0" applyNumberFormat="1" applyFont="1" applyFill="1" applyBorder="1" applyAlignment="1">
      <alignment horizontal="right" vertical="top" wrapText="1"/>
    </xf>
    <xf numFmtId="170" fontId="2" fillId="7" borderId="12" xfId="0" applyNumberFormat="1" applyFont="1" applyFill="1" applyBorder="1" applyAlignment="1">
      <alignment horizontal="left" vertical="center"/>
    </xf>
    <xf numFmtId="170" fontId="2" fillId="7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4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vertical="top" wrapText="1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5" fillId="2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2" fillId="0" borderId="1" xfId="1" applyFont="1" applyBorder="1" applyAlignment="1" applyProtection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8" fillId="0" borderId="0" xfId="0" applyFont="1" applyAlignment="1"/>
    <xf numFmtId="0" fontId="1" fillId="0" borderId="0" xfId="0" applyFont="1" applyBorder="1" applyAlignment="1">
      <alignment horizontal="right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32" fillId="2" borderId="0" xfId="0" applyFont="1" applyFill="1" applyAlignment="1">
      <alignment horizontal="left"/>
    </xf>
    <xf numFmtId="0" fontId="21" fillId="3" borderId="8" xfId="0" applyFont="1" applyFill="1" applyBorder="1" applyAlignment="1">
      <alignment horizontal="left" vertical="top" wrapText="1"/>
    </xf>
    <xf numFmtId="0" fontId="21" fillId="3" borderId="7" xfId="0" applyFont="1" applyFill="1" applyBorder="1" applyAlignment="1">
      <alignment horizontal="left" vertical="top" wrapText="1"/>
    </xf>
    <xf numFmtId="0" fontId="22" fillId="4" borderId="8" xfId="0" applyFont="1" applyFill="1" applyBorder="1" applyAlignment="1">
      <alignment horizontal="left" vertical="top" wrapText="1"/>
    </xf>
    <xf numFmtId="0" fontId="22" fillId="4" borderId="7" xfId="0" applyFont="1" applyFill="1" applyBorder="1" applyAlignment="1">
      <alignment horizontal="left" vertical="top" wrapText="1"/>
    </xf>
  </cellXfs>
  <cellStyles count="22">
    <cellStyle name="Гиперссылка" xfId="1" builtinId="8"/>
    <cellStyle name="Обычный" xfId="0" builtinId="0"/>
    <cellStyle name="Обычный 10" xfId="5"/>
    <cellStyle name="Обычный 2" xfId="2"/>
    <cellStyle name="Обычный 2 2" xfId="7"/>
    <cellStyle name="Обычный 2 3" xfId="8"/>
    <cellStyle name="Обычный 2 4" xfId="9"/>
    <cellStyle name="Обычный 2 5" xfId="10"/>
    <cellStyle name="Обычный 2 5 2" xfId="11"/>
    <cellStyle name="Обычный 2 6" xfId="12"/>
    <cellStyle name="Обычный 2 7" xfId="13"/>
    <cellStyle name="Обычный 2 8" xfId="6"/>
    <cellStyle name="Обычный 3" xfId="3"/>
    <cellStyle name="Обычный 3 2" xfId="15"/>
    <cellStyle name="Обычный 3 3" xfId="14"/>
    <cellStyle name="Обычный 4" xfId="4"/>
    <cellStyle name="Обычный 5" xfId="16"/>
    <cellStyle name="Обычный 6" xfId="17"/>
    <cellStyle name="Обычный 6 2" xfId="18"/>
    <cellStyle name="Обычный 7" xfId="19"/>
    <cellStyle name="Обычный 8" xfId="20"/>
    <cellStyle name="Обычный 9" xfId="21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U78"/>
  <sheetViews>
    <sheetView view="pageBreakPreview" zoomScale="75" zoomScaleSheetLayoutView="75" workbookViewId="0">
      <selection activeCell="J14" sqref="J14"/>
    </sheetView>
  </sheetViews>
  <sheetFormatPr defaultColWidth="13.85546875" defaultRowHeight="15.75"/>
  <cols>
    <col min="1" max="1" width="4.5703125" style="73" customWidth="1"/>
    <col min="2" max="2" width="17.85546875" style="1" customWidth="1"/>
    <col min="3" max="3" width="51.85546875" style="1" customWidth="1"/>
    <col min="4" max="4" width="23.85546875" style="1" customWidth="1"/>
    <col min="5" max="5" width="7.140625" style="1" customWidth="1"/>
    <col min="6" max="6" width="6.42578125" style="1" customWidth="1"/>
    <col min="7" max="7" width="13.28515625" style="1" customWidth="1"/>
    <col min="8" max="8" width="7" style="1" customWidth="1"/>
    <col min="9" max="9" width="0.5703125" style="1" hidden="1" customWidth="1"/>
    <col min="10" max="10" width="13.85546875" style="1" customWidth="1"/>
    <col min="11" max="12" width="13.140625" style="1" customWidth="1"/>
    <col min="13" max="13" width="16.42578125" style="1" customWidth="1"/>
    <col min="14" max="14" width="14.42578125" style="1" bestFit="1" customWidth="1"/>
    <col min="15" max="15" width="16.85546875" style="1" bestFit="1" customWidth="1"/>
    <col min="16" max="16" width="13.85546875" style="1"/>
    <col min="17" max="17" width="15.140625" style="1" bestFit="1" customWidth="1"/>
    <col min="18" max="16384" width="13.85546875" style="1"/>
  </cols>
  <sheetData>
    <row r="2" spans="1:17" ht="95.25" customHeight="1">
      <c r="G2" s="200" t="s">
        <v>137</v>
      </c>
      <c r="H2" s="200"/>
      <c r="I2" s="200"/>
      <c r="J2" s="200"/>
      <c r="K2" s="200"/>
      <c r="L2" s="200"/>
      <c r="M2" s="200"/>
    </row>
    <row r="3" spans="1:17" ht="30.75" customHeight="1">
      <c r="G3" s="200" t="s">
        <v>62</v>
      </c>
      <c r="H3" s="200"/>
      <c r="I3" s="200"/>
      <c r="J3" s="200"/>
      <c r="K3" s="200"/>
      <c r="L3" s="200"/>
      <c r="M3" s="200"/>
    </row>
    <row r="4" spans="1:17" ht="9" customHeight="1">
      <c r="A4" s="245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</row>
    <row r="5" spans="1:17" ht="2.25" hidden="1" customHeight="1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7" ht="26.25" hidden="1" customHeight="1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</row>
    <row r="7" spans="1:17" ht="29.25" hidden="1" customHeight="1">
      <c r="A7" s="7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7" ht="15.75" customHeight="1">
      <c r="A8" s="246" t="s">
        <v>7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</row>
    <row r="9" spans="1:17" ht="13.5" customHeight="1">
      <c r="A9" s="246" t="s">
        <v>63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</row>
    <row r="10" spans="1:17" ht="8.25" hidden="1" customHeight="1">
      <c r="A10" s="238"/>
      <c r="B10" s="238"/>
      <c r="C10" s="238"/>
      <c r="D10" s="238"/>
      <c r="E10" s="238"/>
      <c r="F10" s="238"/>
      <c r="G10" s="238"/>
      <c r="H10" s="238"/>
      <c r="I10" s="26"/>
      <c r="J10" s="26"/>
      <c r="K10" s="26"/>
      <c r="L10" s="26"/>
      <c r="M10" s="26"/>
    </row>
    <row r="11" spans="1:17" ht="18.75" customHeight="1">
      <c r="A11" s="251" t="s">
        <v>5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</row>
    <row r="12" spans="1:17" ht="13.5" customHeight="1">
      <c r="A12" s="244" t="s">
        <v>6</v>
      </c>
      <c r="B12" s="226" t="s">
        <v>8</v>
      </c>
      <c r="C12" s="223" t="s">
        <v>9</v>
      </c>
      <c r="D12" s="226" t="s">
        <v>10</v>
      </c>
      <c r="E12" s="252" t="s">
        <v>18</v>
      </c>
      <c r="F12" s="252"/>
      <c r="G12" s="252"/>
      <c r="H12" s="252"/>
      <c r="I12" s="247" t="s">
        <v>67</v>
      </c>
      <c r="J12" s="247"/>
      <c r="K12" s="247"/>
      <c r="L12" s="247"/>
      <c r="M12" s="248"/>
    </row>
    <row r="13" spans="1:17" ht="7.5" customHeight="1">
      <c r="A13" s="244"/>
      <c r="B13" s="226"/>
      <c r="C13" s="224"/>
      <c r="D13" s="226"/>
      <c r="E13" s="252"/>
      <c r="F13" s="252"/>
      <c r="G13" s="252"/>
      <c r="H13" s="252"/>
      <c r="I13" s="249"/>
      <c r="J13" s="249"/>
      <c r="K13" s="249"/>
      <c r="L13" s="249"/>
      <c r="M13" s="250"/>
    </row>
    <row r="14" spans="1:17" ht="66" customHeight="1">
      <c r="A14" s="244"/>
      <c r="B14" s="226"/>
      <c r="C14" s="225"/>
      <c r="D14" s="226"/>
      <c r="E14" s="65" t="s">
        <v>11</v>
      </c>
      <c r="F14" s="65" t="s">
        <v>12</v>
      </c>
      <c r="G14" s="65" t="s">
        <v>13</v>
      </c>
      <c r="H14" s="65" t="s">
        <v>14</v>
      </c>
      <c r="I14" s="64"/>
      <c r="J14" s="83" t="s">
        <v>105</v>
      </c>
      <c r="K14" s="83" t="s">
        <v>106</v>
      </c>
      <c r="L14" s="83" t="s">
        <v>107</v>
      </c>
      <c r="M14" s="7" t="s">
        <v>15</v>
      </c>
      <c r="N14" s="134">
        <v>84918.69</v>
      </c>
      <c r="O14" s="120">
        <v>256744.21</v>
      </c>
    </row>
    <row r="15" spans="1:17" s="16" customFormat="1">
      <c r="A15" s="79">
        <v>1</v>
      </c>
      <c r="B15" s="21">
        <v>2</v>
      </c>
      <c r="C15" s="21">
        <v>3</v>
      </c>
      <c r="D15" s="21">
        <v>4</v>
      </c>
      <c r="E15" s="21">
        <v>5</v>
      </c>
      <c r="F15" s="21">
        <v>6</v>
      </c>
      <c r="G15" s="21">
        <v>7</v>
      </c>
      <c r="H15" s="21">
        <v>8</v>
      </c>
      <c r="I15" s="21">
        <v>11</v>
      </c>
      <c r="J15" s="21">
        <v>13</v>
      </c>
      <c r="K15" s="21"/>
      <c r="L15" s="21"/>
      <c r="M15" s="21">
        <v>14</v>
      </c>
      <c r="N15" s="135"/>
      <c r="Q15" s="190">
        <f>J16+K16+L16</f>
        <v>258949.82741999999</v>
      </c>
    </row>
    <row r="16" spans="1:17">
      <c r="A16" s="239">
        <v>1</v>
      </c>
      <c r="B16" s="240" t="s">
        <v>1</v>
      </c>
      <c r="C16" s="241" t="s">
        <v>118</v>
      </c>
      <c r="D16" s="59" t="s">
        <v>54</v>
      </c>
      <c r="E16" s="203"/>
      <c r="F16" s="203"/>
      <c r="G16" s="203"/>
      <c r="H16" s="203"/>
      <c r="I16" s="231"/>
      <c r="J16" s="233">
        <f>J19+J44+J67</f>
        <v>87124.307419999997</v>
      </c>
      <c r="K16" s="229">
        <f>K19+K44+K67</f>
        <v>85070.049999999988</v>
      </c>
      <c r="L16" s="229">
        <f>L19+L44+L67</f>
        <v>86755.47</v>
      </c>
      <c r="M16" s="233">
        <f>M19+M44+M67</f>
        <v>258949.82741999999</v>
      </c>
      <c r="N16" s="227">
        <v>256744.21</v>
      </c>
      <c r="Q16" s="175"/>
    </row>
    <row r="17" spans="1:21">
      <c r="A17" s="239"/>
      <c r="B17" s="240"/>
      <c r="C17" s="242"/>
      <c r="D17" s="60" t="s">
        <v>16</v>
      </c>
      <c r="E17" s="203"/>
      <c r="F17" s="203"/>
      <c r="G17" s="203"/>
      <c r="H17" s="203"/>
      <c r="I17" s="232"/>
      <c r="J17" s="233"/>
      <c r="K17" s="230"/>
      <c r="L17" s="230"/>
      <c r="M17" s="233"/>
      <c r="N17" s="228"/>
      <c r="O17" s="27"/>
      <c r="Q17" s="134"/>
    </row>
    <row r="18" spans="1:21" ht="27.75" customHeight="1">
      <c r="A18" s="239"/>
      <c r="B18" s="240"/>
      <c r="C18" s="243"/>
      <c r="D18" s="61" t="s">
        <v>31</v>
      </c>
      <c r="E18" s="62"/>
      <c r="F18" s="62"/>
      <c r="G18" s="62"/>
      <c r="H18" s="62"/>
      <c r="I18" s="63"/>
      <c r="J18" s="187">
        <f>J16</f>
        <v>87124.307419999997</v>
      </c>
      <c r="K18" s="152">
        <f>K16</f>
        <v>85070.049999999988</v>
      </c>
      <c r="L18" s="152">
        <f>L19+L44+L67</f>
        <v>86755.47</v>
      </c>
      <c r="M18" s="187">
        <f>M16</f>
        <v>258949.82741999999</v>
      </c>
      <c r="N18" s="11">
        <f>N20+N45+N68</f>
        <v>87036.080419999998</v>
      </c>
      <c r="O18" s="27"/>
      <c r="P18" s="11">
        <f>N18-J33</f>
        <v>83693.080419999998</v>
      </c>
    </row>
    <row r="19" spans="1:21" ht="21.75" customHeight="1">
      <c r="A19" s="218">
        <v>2</v>
      </c>
      <c r="B19" s="220" t="s">
        <v>2</v>
      </c>
      <c r="C19" s="222" t="s">
        <v>32</v>
      </c>
      <c r="D19" s="50" t="s">
        <v>17</v>
      </c>
      <c r="E19" s="51"/>
      <c r="F19" s="51"/>
      <c r="G19" s="51"/>
      <c r="H19" s="51"/>
      <c r="I19" s="55"/>
      <c r="J19" s="167">
        <f>J24+J27+J28+J29+J30+J31+J32+J35+J36+J38+J39</f>
        <v>6875.6559999999999</v>
      </c>
      <c r="K19" s="167">
        <f>K24+K28+K29+K31+K35+K36+K38</f>
        <v>5272.1489999999994</v>
      </c>
      <c r="L19" s="167">
        <f>SUM(L25:L41)</f>
        <v>5791.9889999999996</v>
      </c>
      <c r="M19" s="185">
        <f>M24+M27+M28+M29+M30+M31+M32+M35+M36+M38+M39</f>
        <v>17939.794000000002</v>
      </c>
      <c r="N19" s="27">
        <f>J19+K19+L19</f>
        <v>17939.794000000002</v>
      </c>
      <c r="U19" s="120">
        <f>J19+N44+N68</f>
        <v>87124.307419999997</v>
      </c>
    </row>
    <row r="20" spans="1:21" ht="41.25" customHeight="1">
      <c r="A20" s="219"/>
      <c r="B20" s="221"/>
      <c r="C20" s="204"/>
      <c r="D20" s="57" t="s">
        <v>66</v>
      </c>
      <c r="E20" s="58"/>
      <c r="F20" s="58"/>
      <c r="G20" s="58"/>
      <c r="H20" s="58"/>
      <c r="I20" s="56"/>
      <c r="J20" s="168">
        <f>J19</f>
        <v>6875.6559999999999</v>
      </c>
      <c r="K20" s="168">
        <f>K19</f>
        <v>5272.1489999999994</v>
      </c>
      <c r="L20" s="168">
        <f>L19</f>
        <v>5791.9889999999996</v>
      </c>
      <c r="M20" s="186">
        <f>SUM(I20:L20)</f>
        <v>17939.794000000002</v>
      </c>
      <c r="N20" s="24">
        <f>J24+J27+J28+J29+J30+J31+J32</f>
        <v>6875.6559999999999</v>
      </c>
      <c r="O20" s="27"/>
    </row>
    <row r="21" spans="1:21" ht="33.75" hidden="1" customHeight="1">
      <c r="A21" s="206">
        <v>6</v>
      </c>
      <c r="B21" s="209" t="s">
        <v>34</v>
      </c>
      <c r="C21" s="212" t="s">
        <v>42</v>
      </c>
      <c r="D21" s="14" t="s">
        <v>33</v>
      </c>
      <c r="E21" s="17"/>
      <c r="F21" s="17"/>
      <c r="G21" s="17"/>
      <c r="H21" s="17"/>
      <c r="I21" s="48"/>
      <c r="J21" s="86">
        <v>0</v>
      </c>
      <c r="K21" s="86"/>
      <c r="L21" s="86">
        <v>0</v>
      </c>
      <c r="M21" s="97">
        <f>SUM(M22:M23)</f>
        <v>0</v>
      </c>
    </row>
    <row r="22" spans="1:21" ht="32.25" hidden="1" customHeight="1">
      <c r="A22" s="207"/>
      <c r="B22" s="210"/>
      <c r="C22" s="213"/>
      <c r="D22" s="9" t="s">
        <v>31</v>
      </c>
      <c r="E22" s="18">
        <v>162</v>
      </c>
      <c r="F22" s="18" t="s">
        <v>49</v>
      </c>
      <c r="G22" s="18" t="s">
        <v>45</v>
      </c>
      <c r="H22" s="18" t="s">
        <v>46</v>
      </c>
      <c r="I22" s="22"/>
      <c r="J22" s="87">
        <v>0</v>
      </c>
      <c r="K22" s="87"/>
      <c r="L22" s="87">
        <v>0</v>
      </c>
      <c r="M22" s="98">
        <f>SUM(I22:L22)</f>
        <v>0</v>
      </c>
    </row>
    <row r="23" spans="1:21" ht="27.75" hidden="1" customHeight="1">
      <c r="A23" s="208"/>
      <c r="B23" s="211"/>
      <c r="C23" s="214"/>
      <c r="D23" s="8" t="s">
        <v>31</v>
      </c>
      <c r="E23" s="19">
        <v>162</v>
      </c>
      <c r="F23" s="19" t="s">
        <v>49</v>
      </c>
      <c r="G23" s="19" t="s">
        <v>47</v>
      </c>
      <c r="H23" s="19" t="s">
        <v>46</v>
      </c>
      <c r="I23" s="29"/>
      <c r="J23" s="88">
        <v>0</v>
      </c>
      <c r="K23" s="88"/>
      <c r="L23" s="88">
        <v>0</v>
      </c>
      <c r="M23" s="99">
        <f>SUM(I23:J23)</f>
        <v>0</v>
      </c>
    </row>
    <row r="24" spans="1:21" ht="27.75" customHeight="1">
      <c r="A24" s="206">
        <v>3</v>
      </c>
      <c r="B24" s="215" t="s">
        <v>3</v>
      </c>
      <c r="C24" s="212" t="s">
        <v>110</v>
      </c>
      <c r="D24" s="102" t="s">
        <v>33</v>
      </c>
      <c r="E24" s="66"/>
      <c r="F24" s="66"/>
      <c r="G24" s="66"/>
      <c r="H24" s="66"/>
      <c r="I24" s="29"/>
      <c r="J24" s="111">
        <f>J25+J26</f>
        <v>324.95</v>
      </c>
      <c r="K24" s="111">
        <f>K25+K26</f>
        <v>372.56</v>
      </c>
      <c r="L24" s="111">
        <f>L25+L26</f>
        <v>372.56</v>
      </c>
      <c r="M24" s="111">
        <f>SUM(J24:L24)</f>
        <v>1070.07</v>
      </c>
      <c r="N24" s="104"/>
      <c r="O24" s="27"/>
    </row>
    <row r="25" spans="1:21" ht="27.75" customHeight="1">
      <c r="A25" s="207"/>
      <c r="B25" s="216"/>
      <c r="C25" s="213"/>
      <c r="D25" s="121" t="s">
        <v>31</v>
      </c>
      <c r="E25" s="122" t="s">
        <v>48</v>
      </c>
      <c r="F25" s="122" t="s">
        <v>49</v>
      </c>
      <c r="G25" s="122" t="s">
        <v>90</v>
      </c>
      <c r="H25" s="122" t="s">
        <v>46</v>
      </c>
      <c r="I25" s="123"/>
      <c r="J25" s="87">
        <v>321.7</v>
      </c>
      <c r="K25" s="141">
        <v>321.7</v>
      </c>
      <c r="L25" s="141">
        <v>321.7</v>
      </c>
      <c r="M25" s="181">
        <f>SUM(J25:L25)</f>
        <v>965.09999999999991</v>
      </c>
    </row>
    <row r="26" spans="1:21" ht="27.75" customHeight="1">
      <c r="A26" s="207"/>
      <c r="B26" s="217"/>
      <c r="C26" s="213"/>
      <c r="D26" s="103" t="s">
        <v>31</v>
      </c>
      <c r="E26" s="66" t="s">
        <v>48</v>
      </c>
      <c r="F26" s="66" t="s">
        <v>49</v>
      </c>
      <c r="G26" s="133" t="s">
        <v>90</v>
      </c>
      <c r="H26" s="66" t="s">
        <v>46</v>
      </c>
      <c r="I26" s="29"/>
      <c r="J26" s="132">
        <f>50.86-33.77-13.84</f>
        <v>3.2499999999999964</v>
      </c>
      <c r="K26" s="89">
        <v>50.86</v>
      </c>
      <c r="L26" s="89">
        <v>50.86</v>
      </c>
      <c r="M26" s="118">
        <f>SUM(J26:L26)</f>
        <v>104.97</v>
      </c>
      <c r="O26" s="27"/>
      <c r="P26" s="134">
        <f>M19-N19</f>
        <v>0</v>
      </c>
    </row>
    <row r="27" spans="1:21" ht="59.25" customHeight="1">
      <c r="A27" s="80">
        <v>4</v>
      </c>
      <c r="B27" s="40" t="s">
        <v>4</v>
      </c>
      <c r="C27" s="40" t="s">
        <v>124</v>
      </c>
      <c r="D27" s="14" t="s">
        <v>33</v>
      </c>
      <c r="E27" s="66" t="s">
        <v>48</v>
      </c>
      <c r="F27" s="66" t="s">
        <v>49</v>
      </c>
      <c r="G27" s="66" t="s">
        <v>50</v>
      </c>
      <c r="H27" s="66" t="s">
        <v>46</v>
      </c>
      <c r="I27" s="28"/>
      <c r="J27" s="89">
        <f>840-201.3481+13.84-652.4919</f>
        <v>0</v>
      </c>
      <c r="K27" s="143">
        <v>0</v>
      </c>
      <c r="L27" s="146">
        <f>789.429+40</f>
        <v>829.42899999999997</v>
      </c>
      <c r="M27" s="118">
        <f>SUM(I27:L27)</f>
        <v>829.42899999999997</v>
      </c>
      <c r="N27" s="11"/>
      <c r="O27" s="27">
        <f>J28+J30+J31</f>
        <v>3173.7059999999997</v>
      </c>
    </row>
    <row r="28" spans="1:21" ht="27" customHeight="1">
      <c r="A28" s="80">
        <v>5</v>
      </c>
      <c r="B28" s="40" t="s">
        <v>64</v>
      </c>
      <c r="C28" s="157" t="s">
        <v>29</v>
      </c>
      <c r="D28" s="158" t="s">
        <v>33</v>
      </c>
      <c r="E28" s="133" t="s">
        <v>48</v>
      </c>
      <c r="F28" s="133" t="s">
        <v>49</v>
      </c>
      <c r="G28" s="133" t="s">
        <v>50</v>
      </c>
      <c r="H28" s="133" t="s">
        <v>46</v>
      </c>
      <c r="I28" s="49"/>
      <c r="J28" s="132">
        <f>850+73.706</f>
        <v>923.70600000000002</v>
      </c>
      <c r="K28" s="89">
        <v>870</v>
      </c>
      <c r="L28" s="89">
        <v>870</v>
      </c>
      <c r="M28" s="89">
        <f>SUM(J28:L28)</f>
        <v>2663.7060000000001</v>
      </c>
      <c r="N28" s="234"/>
      <c r="O28" s="235"/>
    </row>
    <row r="29" spans="1:21" ht="85.5" customHeight="1">
      <c r="A29" s="105">
        <v>6</v>
      </c>
      <c r="B29" s="40" t="s">
        <v>34</v>
      </c>
      <c r="C29" s="157" t="s">
        <v>109</v>
      </c>
      <c r="D29" s="158" t="s">
        <v>33</v>
      </c>
      <c r="E29" s="133" t="s">
        <v>48</v>
      </c>
      <c r="F29" s="133" t="s">
        <v>49</v>
      </c>
      <c r="G29" s="133" t="s">
        <v>50</v>
      </c>
      <c r="H29" s="133" t="s">
        <v>46</v>
      </c>
      <c r="I29" s="23"/>
      <c r="J29" s="89">
        <f>540-540</f>
        <v>0</v>
      </c>
      <c r="K29" s="89">
        <v>560</v>
      </c>
      <c r="L29" s="89">
        <v>600</v>
      </c>
      <c r="M29" s="100">
        <f>SUM(J29:L29)</f>
        <v>1160</v>
      </c>
      <c r="N29" s="155"/>
      <c r="O29" s="169"/>
    </row>
    <row r="30" spans="1:21" ht="30.75" customHeight="1">
      <c r="A30" s="114">
        <v>7</v>
      </c>
      <c r="B30" s="40" t="s">
        <v>119</v>
      </c>
      <c r="C30" s="103" t="s">
        <v>87</v>
      </c>
      <c r="D30" s="81" t="s">
        <v>33</v>
      </c>
      <c r="E30" s="66" t="s">
        <v>48</v>
      </c>
      <c r="F30" s="66" t="s">
        <v>49</v>
      </c>
      <c r="G30" s="66" t="s">
        <v>50</v>
      </c>
      <c r="H30" s="66" t="s">
        <v>46</v>
      </c>
      <c r="I30" s="23"/>
      <c r="J30" s="89">
        <f>2100-85.1635-0.23-1-13.6065</f>
        <v>1999.9999999999998</v>
      </c>
      <c r="K30" s="89">
        <v>0</v>
      </c>
      <c r="L30" s="89">
        <v>0</v>
      </c>
      <c r="M30" s="89">
        <f t="shared" ref="M30:M41" si="0">SUM(J30:L30)</f>
        <v>1999.9999999999998</v>
      </c>
      <c r="N30" s="144"/>
      <c r="O30" s="145"/>
    </row>
    <row r="31" spans="1:21" ht="30.75" customHeight="1">
      <c r="A31" s="150">
        <v>8</v>
      </c>
      <c r="B31" s="40" t="s">
        <v>81</v>
      </c>
      <c r="C31" s="103" t="s">
        <v>108</v>
      </c>
      <c r="D31" s="81" t="s">
        <v>33</v>
      </c>
      <c r="E31" s="66" t="s">
        <v>48</v>
      </c>
      <c r="F31" s="66" t="s">
        <v>49</v>
      </c>
      <c r="G31" s="66" t="s">
        <v>50</v>
      </c>
      <c r="H31" s="66" t="s">
        <v>46</v>
      </c>
      <c r="I31" s="23"/>
      <c r="J31" s="89">
        <v>250</v>
      </c>
      <c r="K31" s="89">
        <v>380</v>
      </c>
      <c r="L31" s="89">
        <v>0</v>
      </c>
      <c r="M31" s="89">
        <f>SUM(J31:L31)</f>
        <v>630</v>
      </c>
      <c r="N31" s="144"/>
      <c r="O31" s="145"/>
    </row>
    <row r="32" spans="1:21" ht="30.75" customHeight="1">
      <c r="A32" s="206">
        <v>9</v>
      </c>
      <c r="B32" s="215" t="s">
        <v>83</v>
      </c>
      <c r="C32" s="212" t="s">
        <v>126</v>
      </c>
      <c r="D32" s="81" t="s">
        <v>33</v>
      </c>
      <c r="E32" s="66"/>
      <c r="F32" s="66"/>
      <c r="G32" s="66"/>
      <c r="H32" s="66"/>
      <c r="I32" s="23"/>
      <c r="J32" s="86">
        <f>J33+J34</f>
        <v>3377</v>
      </c>
      <c r="K32" s="86">
        <f>K33+K34</f>
        <v>0</v>
      </c>
      <c r="L32" s="86">
        <f>L33+L34</f>
        <v>0</v>
      </c>
      <c r="M32" s="86">
        <f>M33+M34</f>
        <v>3377</v>
      </c>
      <c r="N32" s="144"/>
      <c r="O32" s="145"/>
    </row>
    <row r="33" spans="1:16" ht="30.75" customHeight="1">
      <c r="A33" s="207"/>
      <c r="B33" s="216"/>
      <c r="C33" s="213"/>
      <c r="D33" s="121" t="s">
        <v>31</v>
      </c>
      <c r="E33" s="122" t="s">
        <v>48</v>
      </c>
      <c r="F33" s="122" t="s">
        <v>49</v>
      </c>
      <c r="G33" s="122" t="s">
        <v>127</v>
      </c>
      <c r="H33" s="122" t="s">
        <v>46</v>
      </c>
      <c r="I33" s="22"/>
      <c r="J33" s="87">
        <v>3343</v>
      </c>
      <c r="K33" s="87">
        <v>0</v>
      </c>
      <c r="L33" s="87">
        <v>0</v>
      </c>
      <c r="M33" s="87">
        <f>J33</f>
        <v>3343</v>
      </c>
      <c r="N33" s="144"/>
      <c r="O33" s="145"/>
    </row>
    <row r="34" spans="1:16" ht="32.25" customHeight="1">
      <c r="A34" s="208"/>
      <c r="B34" s="217"/>
      <c r="C34" s="214"/>
      <c r="D34" s="103" t="s">
        <v>31</v>
      </c>
      <c r="E34" s="66" t="s">
        <v>48</v>
      </c>
      <c r="F34" s="66" t="s">
        <v>49</v>
      </c>
      <c r="G34" s="133" t="s">
        <v>127</v>
      </c>
      <c r="H34" s="66" t="s">
        <v>46</v>
      </c>
      <c r="I34" s="23"/>
      <c r="J34" s="89">
        <f>33.77+0.23</f>
        <v>34</v>
      </c>
      <c r="K34" s="89">
        <v>0</v>
      </c>
      <c r="L34" s="89">
        <v>0</v>
      </c>
      <c r="M34" s="89">
        <f>SUM(J34:L34)</f>
        <v>34</v>
      </c>
      <c r="N34" s="144"/>
      <c r="O34" s="145"/>
    </row>
    <row r="35" spans="1:16" ht="45.75" customHeight="1">
      <c r="A35" s="150">
        <v>10</v>
      </c>
      <c r="B35" s="40" t="s">
        <v>84</v>
      </c>
      <c r="C35" s="103" t="s">
        <v>121</v>
      </c>
      <c r="D35" s="81" t="s">
        <v>33</v>
      </c>
      <c r="E35" s="66" t="s">
        <v>48</v>
      </c>
      <c r="F35" s="66" t="s">
        <v>49</v>
      </c>
      <c r="G35" s="66" t="s">
        <v>50</v>
      </c>
      <c r="H35" s="66" t="s">
        <v>46</v>
      </c>
      <c r="I35" s="23"/>
      <c r="J35" s="89">
        <v>0</v>
      </c>
      <c r="K35" s="89">
        <v>470</v>
      </c>
      <c r="L35" s="89">
        <v>520</v>
      </c>
      <c r="M35" s="89">
        <f>SUM(J35:L35)</f>
        <v>990</v>
      </c>
      <c r="N35" s="144"/>
      <c r="O35" s="145"/>
    </row>
    <row r="36" spans="1:16" ht="31.5" customHeight="1">
      <c r="A36" s="114">
        <v>11</v>
      </c>
      <c r="B36" s="40" t="s">
        <v>92</v>
      </c>
      <c r="C36" s="103" t="s">
        <v>122</v>
      </c>
      <c r="D36" s="81" t="s">
        <v>33</v>
      </c>
      <c r="E36" s="66" t="s">
        <v>48</v>
      </c>
      <c r="F36" s="66" t="s">
        <v>49</v>
      </c>
      <c r="G36" s="66" t="s">
        <v>50</v>
      </c>
      <c r="H36" s="66" t="s">
        <v>46</v>
      </c>
      <c r="I36" s="23"/>
      <c r="J36" s="143">
        <v>0</v>
      </c>
      <c r="K36" s="143">
        <v>700</v>
      </c>
      <c r="L36" s="143">
        <v>700</v>
      </c>
      <c r="M36" s="143">
        <f t="shared" ref="M36:M37" si="1">SUM(J36:L36)</f>
        <v>1400</v>
      </c>
      <c r="N36" s="115"/>
      <c r="O36" s="112"/>
    </row>
    <row r="37" spans="1:16" ht="35.25" hidden="1" customHeight="1">
      <c r="A37" s="164">
        <v>11</v>
      </c>
      <c r="B37" s="40" t="s">
        <v>92</v>
      </c>
      <c r="C37" s="40" t="s">
        <v>88</v>
      </c>
      <c r="D37" s="81" t="s">
        <v>33</v>
      </c>
      <c r="E37" s="66" t="s">
        <v>48</v>
      </c>
      <c r="F37" s="66" t="s">
        <v>49</v>
      </c>
      <c r="G37" s="66" t="s">
        <v>50</v>
      </c>
      <c r="H37" s="66" t="s">
        <v>46</v>
      </c>
      <c r="I37" s="23"/>
      <c r="J37" s="89">
        <v>0</v>
      </c>
      <c r="K37" s="89">
        <v>0</v>
      </c>
      <c r="L37" s="89">
        <v>0</v>
      </c>
      <c r="M37" s="100">
        <f t="shared" si="1"/>
        <v>0</v>
      </c>
      <c r="N37" s="115"/>
      <c r="O37" s="112"/>
    </row>
    <row r="38" spans="1:16" ht="43.5" customHeight="1">
      <c r="A38" s="182">
        <v>12</v>
      </c>
      <c r="B38" s="40" t="s">
        <v>125</v>
      </c>
      <c r="C38" s="40" t="s">
        <v>123</v>
      </c>
      <c r="D38" s="81" t="s">
        <v>33</v>
      </c>
      <c r="E38" s="66" t="s">
        <v>48</v>
      </c>
      <c r="F38" s="66" t="s">
        <v>49</v>
      </c>
      <c r="G38" s="66" t="s">
        <v>50</v>
      </c>
      <c r="H38" s="66" t="s">
        <v>96</v>
      </c>
      <c r="I38" s="23"/>
      <c r="J38" s="89">
        <v>0</v>
      </c>
      <c r="K38" s="132">
        <v>1919.5889999999999</v>
      </c>
      <c r="L38" s="89">
        <v>1900</v>
      </c>
      <c r="M38" s="100">
        <f>SUM(J38:L38)</f>
        <v>3819.5889999999999</v>
      </c>
      <c r="N38" s="115"/>
      <c r="O38" s="112"/>
    </row>
    <row r="39" spans="1:16" ht="43.5" customHeight="1">
      <c r="A39" s="176">
        <v>13</v>
      </c>
      <c r="B39" s="40" t="s">
        <v>120</v>
      </c>
      <c r="C39" s="40" t="s">
        <v>133</v>
      </c>
      <c r="D39" s="81" t="s">
        <v>33</v>
      </c>
      <c r="E39" s="66" t="s">
        <v>48</v>
      </c>
      <c r="F39" s="66" t="s">
        <v>49</v>
      </c>
      <c r="G39" s="66" t="s">
        <v>50</v>
      </c>
      <c r="H39" s="66" t="s">
        <v>46</v>
      </c>
      <c r="I39" s="23"/>
      <c r="J39" s="132">
        <f>585.086-585.086</f>
        <v>0</v>
      </c>
      <c r="K39" s="143">
        <v>0</v>
      </c>
      <c r="L39" s="143">
        <v>0</v>
      </c>
      <c r="M39" s="184">
        <f>SUM(J39:L39)</f>
        <v>0</v>
      </c>
      <c r="N39" s="115"/>
      <c r="O39" s="112"/>
    </row>
    <row r="40" spans="1:16" ht="8.25" hidden="1" customHeight="1">
      <c r="A40" s="164"/>
      <c r="B40" s="40"/>
      <c r="C40" s="40"/>
      <c r="D40" s="81"/>
      <c r="E40" s="66"/>
      <c r="F40" s="66"/>
      <c r="G40" s="66"/>
      <c r="H40" s="66"/>
      <c r="I40" s="23"/>
      <c r="J40" s="89"/>
      <c r="K40" s="132"/>
      <c r="L40" s="89"/>
      <c r="M40" s="100"/>
      <c r="N40" s="115"/>
      <c r="O40" s="112"/>
    </row>
    <row r="41" spans="1:16" ht="33.75" hidden="1" customHeight="1">
      <c r="A41" s="109">
        <v>13</v>
      </c>
      <c r="B41" s="40" t="s">
        <v>120</v>
      </c>
      <c r="C41" s="40" t="s">
        <v>89</v>
      </c>
      <c r="D41" s="81" t="s">
        <v>33</v>
      </c>
      <c r="E41" s="66" t="s">
        <v>48</v>
      </c>
      <c r="F41" s="66" t="s">
        <v>49</v>
      </c>
      <c r="G41" s="66" t="s">
        <v>50</v>
      </c>
      <c r="H41" s="66" t="s">
        <v>46</v>
      </c>
      <c r="I41" s="23"/>
      <c r="J41" s="89">
        <v>0</v>
      </c>
      <c r="K41" s="89">
        <v>0</v>
      </c>
      <c r="L41" s="89">
        <v>0</v>
      </c>
      <c r="M41" s="100">
        <f t="shared" si="0"/>
        <v>0</v>
      </c>
      <c r="N41" s="110"/>
      <c r="O41" s="113"/>
      <c r="P41" s="24"/>
    </row>
    <row r="42" spans="1:16" ht="24.75" hidden="1" customHeight="1">
      <c r="A42" s="126">
        <v>13</v>
      </c>
      <c r="B42" s="40" t="s">
        <v>92</v>
      </c>
      <c r="C42" s="103"/>
      <c r="D42" s="81" t="s">
        <v>33</v>
      </c>
      <c r="E42" s="66" t="s">
        <v>48</v>
      </c>
      <c r="F42" s="66" t="s">
        <v>49</v>
      </c>
      <c r="G42" s="66" t="s">
        <v>50</v>
      </c>
      <c r="H42" s="66" t="s">
        <v>46</v>
      </c>
      <c r="I42" s="23"/>
      <c r="J42" s="128"/>
      <c r="K42" s="89"/>
      <c r="L42" s="89"/>
      <c r="M42" s="129">
        <f>SUM(J42:L42)</f>
        <v>0</v>
      </c>
      <c r="N42" s="130"/>
      <c r="O42" s="127"/>
    </row>
    <row r="43" spans="1:16" ht="24" hidden="1" customHeight="1">
      <c r="A43" s="139">
        <v>14</v>
      </c>
      <c r="B43" s="40" t="s">
        <v>85</v>
      </c>
      <c r="C43" s="103"/>
      <c r="D43" s="81" t="s">
        <v>33</v>
      </c>
      <c r="E43" s="66" t="s">
        <v>48</v>
      </c>
      <c r="F43" s="66" t="s">
        <v>49</v>
      </c>
      <c r="G43" s="66" t="s">
        <v>50</v>
      </c>
      <c r="H43" s="66" t="s">
        <v>46</v>
      </c>
      <c r="I43" s="23"/>
      <c r="J43" s="89"/>
      <c r="K43" s="89"/>
      <c r="L43" s="89"/>
      <c r="M43" s="100">
        <f>SUM(J43:L43)</f>
        <v>0</v>
      </c>
      <c r="N43" s="130"/>
      <c r="O43" s="140"/>
    </row>
    <row r="44" spans="1:16" ht="19.5" customHeight="1">
      <c r="A44" s="201">
        <v>14</v>
      </c>
      <c r="B44" s="204" t="s">
        <v>35</v>
      </c>
      <c r="C44" s="204" t="s">
        <v>58</v>
      </c>
      <c r="D44" s="131" t="s">
        <v>17</v>
      </c>
      <c r="E44" s="67"/>
      <c r="F44" s="67"/>
      <c r="G44" s="67"/>
      <c r="H44" s="67"/>
      <c r="I44" s="55"/>
      <c r="J44" s="188">
        <f>J46+J54+J53+J62+J63+J64+J65+J66</f>
        <v>59516.651420000002</v>
      </c>
      <c r="K44" s="165">
        <f>K46+K54</f>
        <v>57065.900999999998</v>
      </c>
      <c r="L44" s="165">
        <f>L46+L54</f>
        <v>58231.481</v>
      </c>
      <c r="M44" s="188">
        <f>J44+K44+L44</f>
        <v>174814.03341999999</v>
      </c>
      <c r="N44" s="107">
        <f>J46+J54+J53+J62+J63+J64+J65+J66</f>
        <v>59516.651420000002</v>
      </c>
      <c r="O44" s="35"/>
    </row>
    <row r="45" spans="1:16" ht="45" customHeight="1">
      <c r="A45" s="202"/>
      <c r="B45" s="205"/>
      <c r="C45" s="205"/>
      <c r="D45" s="53" t="s">
        <v>66</v>
      </c>
      <c r="E45" s="68"/>
      <c r="F45" s="68"/>
      <c r="G45" s="68"/>
      <c r="H45" s="68"/>
      <c r="I45" s="56"/>
      <c r="J45" s="189">
        <f>J44</f>
        <v>59516.651420000002</v>
      </c>
      <c r="K45" s="166">
        <f>K44</f>
        <v>57065.900999999998</v>
      </c>
      <c r="L45" s="166">
        <f>L44</f>
        <v>58231.481</v>
      </c>
      <c r="M45" s="189">
        <f>M44</f>
        <v>174814.03341999999</v>
      </c>
      <c r="N45" s="27">
        <f>J47+J48+J49+J53+J55+J56+J62+J63+J64+J66</f>
        <v>59428.424420000003</v>
      </c>
      <c r="O45" s="108"/>
    </row>
    <row r="46" spans="1:16" ht="26.25" customHeight="1">
      <c r="A46" s="206">
        <v>15</v>
      </c>
      <c r="B46" s="215" t="s">
        <v>37</v>
      </c>
      <c r="C46" s="215" t="s">
        <v>30</v>
      </c>
      <c r="D46" s="30" t="s">
        <v>33</v>
      </c>
      <c r="E46" s="69"/>
      <c r="F46" s="69"/>
      <c r="G46" s="69"/>
      <c r="H46" s="69"/>
      <c r="I46" s="47"/>
      <c r="J46" s="174">
        <f>SUM(J47:J49)</f>
        <v>35213.973150000005</v>
      </c>
      <c r="K46" s="90">
        <f>SUM(K47:K49)</f>
        <v>37239.197</v>
      </c>
      <c r="L46" s="90">
        <f>SUM(L47:L49)</f>
        <v>38404.776999999995</v>
      </c>
      <c r="M46" s="174">
        <f>SUM(J46:L46)</f>
        <v>110857.94714999999</v>
      </c>
      <c r="N46" s="10"/>
      <c r="O46" s="27"/>
    </row>
    <row r="47" spans="1:16" ht="27" customHeight="1">
      <c r="A47" s="207"/>
      <c r="B47" s="216"/>
      <c r="C47" s="216"/>
      <c r="D47" s="15" t="s">
        <v>31</v>
      </c>
      <c r="E47" s="71" t="s">
        <v>48</v>
      </c>
      <c r="F47" s="71" t="s">
        <v>49</v>
      </c>
      <c r="G47" s="71" t="s">
        <v>51</v>
      </c>
      <c r="H47" s="71" t="s">
        <v>46</v>
      </c>
      <c r="I47" s="34"/>
      <c r="J47" s="173">
        <f>17661.317-1894.61825+547.3064+585.086-88.227</f>
        <v>16810.864150000001</v>
      </c>
      <c r="K47" s="92">
        <v>18100</v>
      </c>
      <c r="L47" s="92">
        <v>18500</v>
      </c>
      <c r="M47" s="128">
        <f>SUM(J47:L47)</f>
        <v>53410.864150000001</v>
      </c>
      <c r="N47" s="27">
        <f>J47+J53+J62+J65+J66</f>
        <v>21166.815920000001</v>
      </c>
      <c r="O47" s="27"/>
    </row>
    <row r="48" spans="1:16" ht="27" customHeight="1">
      <c r="A48" s="207"/>
      <c r="B48" s="216"/>
      <c r="C48" s="216"/>
      <c r="D48" s="20" t="s">
        <v>31</v>
      </c>
      <c r="E48" s="70" t="s">
        <v>48</v>
      </c>
      <c r="F48" s="70" t="s">
        <v>49</v>
      </c>
      <c r="G48" s="70" t="s">
        <v>78</v>
      </c>
      <c r="H48" s="70" t="s">
        <v>46</v>
      </c>
      <c r="I48" s="137"/>
      <c r="J48" s="91">
        <v>18220.900000000001</v>
      </c>
      <c r="K48" s="138">
        <v>18949.7</v>
      </c>
      <c r="L48" s="138">
        <v>19707.7</v>
      </c>
      <c r="M48" s="141">
        <f>SUM(J48:L48)</f>
        <v>56878.3</v>
      </c>
      <c r="N48" s="195">
        <f>J63+J64+J66</f>
        <v>2291.7809200000002</v>
      </c>
      <c r="O48" s="27"/>
    </row>
    <row r="49" spans="1:15" ht="27.75" customHeight="1">
      <c r="A49" s="208"/>
      <c r="B49" s="217"/>
      <c r="C49" s="217"/>
      <c r="D49" s="15" t="s">
        <v>31</v>
      </c>
      <c r="E49" s="72" t="s">
        <v>48</v>
      </c>
      <c r="F49" s="72" t="s">
        <v>49</v>
      </c>
      <c r="G49" s="72" t="s">
        <v>78</v>
      </c>
      <c r="H49" s="72" t="s">
        <v>46</v>
      </c>
      <c r="I49" s="32"/>
      <c r="J49" s="101">
        <v>182.209</v>
      </c>
      <c r="K49" s="101">
        <v>189.49700000000001</v>
      </c>
      <c r="L49" s="101">
        <v>197.077</v>
      </c>
      <c r="M49" s="118">
        <f>SUM(J49:L49)</f>
        <v>568.78300000000002</v>
      </c>
      <c r="N49" s="1" t="s">
        <v>77</v>
      </c>
      <c r="O49" s="27"/>
    </row>
    <row r="50" spans="1:15" ht="5.25" hidden="1" customHeight="1">
      <c r="A50" s="206">
        <v>40</v>
      </c>
      <c r="B50" s="209" t="s">
        <v>65</v>
      </c>
      <c r="C50" s="212" t="s">
        <v>43</v>
      </c>
      <c r="D50" s="30" t="s">
        <v>33</v>
      </c>
      <c r="E50" s="72"/>
      <c r="F50" s="72"/>
      <c r="G50" s="72"/>
      <c r="H50" s="72"/>
      <c r="I50" s="33"/>
      <c r="J50" s="93">
        <f>SUM(J51:J52)</f>
        <v>0</v>
      </c>
      <c r="K50" s="93"/>
      <c r="L50" s="93">
        <f>SUM(L51:L52)</f>
        <v>0</v>
      </c>
      <c r="M50" s="94">
        <f>SUM(M51:M52)</f>
        <v>0</v>
      </c>
    </row>
    <row r="51" spans="1:15" ht="28.5" hidden="1" customHeight="1">
      <c r="A51" s="207"/>
      <c r="B51" s="210"/>
      <c r="C51" s="213"/>
      <c r="D51" s="20" t="s">
        <v>31</v>
      </c>
      <c r="E51" s="70" t="s">
        <v>48</v>
      </c>
      <c r="F51" s="70" t="s">
        <v>49</v>
      </c>
      <c r="G51" s="70" t="s">
        <v>52</v>
      </c>
      <c r="H51" s="70" t="s">
        <v>46</v>
      </c>
      <c r="I51" s="31"/>
      <c r="J51" s="92">
        <v>0</v>
      </c>
      <c r="K51" s="92"/>
      <c r="L51" s="92">
        <v>0</v>
      </c>
      <c r="M51" s="87">
        <f>SUM(I51:J51)</f>
        <v>0</v>
      </c>
      <c r="N51" s="1" t="s">
        <v>57</v>
      </c>
    </row>
    <row r="52" spans="1:15" ht="25.5" hidden="1" customHeight="1">
      <c r="A52" s="208"/>
      <c r="B52" s="211"/>
      <c r="C52" s="214"/>
      <c r="D52" s="15" t="s">
        <v>31</v>
      </c>
      <c r="E52" s="72" t="s">
        <v>48</v>
      </c>
      <c r="F52" s="72" t="s">
        <v>49</v>
      </c>
      <c r="G52" s="72" t="s">
        <v>53</v>
      </c>
      <c r="H52" s="72" t="s">
        <v>46</v>
      </c>
      <c r="I52" s="32"/>
      <c r="J52" s="89">
        <v>0</v>
      </c>
      <c r="K52" s="89"/>
      <c r="L52" s="89">
        <v>0</v>
      </c>
      <c r="M52" s="88">
        <f>SUM(I52:J52)</f>
        <v>0</v>
      </c>
    </row>
    <row r="53" spans="1:15" ht="42.75" customHeight="1">
      <c r="A53" s="171">
        <v>16</v>
      </c>
      <c r="B53" s="194" t="s">
        <v>93</v>
      </c>
      <c r="C53" s="172" t="s">
        <v>128</v>
      </c>
      <c r="D53" s="30" t="s">
        <v>31</v>
      </c>
      <c r="E53" s="71" t="s">
        <v>48</v>
      </c>
      <c r="F53" s="71" t="s">
        <v>49</v>
      </c>
      <c r="G53" s="71" t="s">
        <v>51</v>
      </c>
      <c r="H53" s="71" t="s">
        <v>46</v>
      </c>
      <c r="I53" s="32"/>
      <c r="J53" s="128">
        <v>1463.0753500000001</v>
      </c>
      <c r="K53" s="89">
        <v>0</v>
      </c>
      <c r="L53" s="89">
        <v>0</v>
      </c>
      <c r="M53" s="88">
        <f>J53</f>
        <v>1463.0753500000001</v>
      </c>
    </row>
    <row r="54" spans="1:15" ht="25.5" customHeight="1">
      <c r="A54" s="206">
        <v>17</v>
      </c>
      <c r="B54" s="215" t="s">
        <v>65</v>
      </c>
      <c r="C54" s="212" t="s">
        <v>86</v>
      </c>
      <c r="D54" s="30" t="s">
        <v>31</v>
      </c>
      <c r="E54" s="72"/>
      <c r="F54" s="72"/>
      <c r="G54" s="72"/>
      <c r="H54" s="72"/>
      <c r="I54" s="32"/>
      <c r="J54" s="90">
        <f>J55+J56</f>
        <v>19826.704000000002</v>
      </c>
      <c r="K54" s="90">
        <f>K55+K56</f>
        <v>19826.704000000002</v>
      </c>
      <c r="L54" s="90">
        <f>L55+L56</f>
        <v>19826.704000000002</v>
      </c>
      <c r="M54" s="125">
        <f>SUM(J54:L54)</f>
        <v>59480.112000000008</v>
      </c>
    </row>
    <row r="55" spans="1:15" ht="25.5" customHeight="1">
      <c r="A55" s="207"/>
      <c r="B55" s="216"/>
      <c r="C55" s="213"/>
      <c r="D55" s="20" t="s">
        <v>31</v>
      </c>
      <c r="E55" s="70" t="s">
        <v>48</v>
      </c>
      <c r="F55" s="70" t="s">
        <v>49</v>
      </c>
      <c r="G55" s="70" t="s">
        <v>82</v>
      </c>
      <c r="H55" s="70" t="s">
        <v>46</v>
      </c>
      <c r="I55" s="31"/>
      <c r="J55" s="87">
        <v>19630.400000000001</v>
      </c>
      <c r="K55" s="87">
        <v>19630.400000000001</v>
      </c>
      <c r="L55" s="87">
        <v>19630.400000000001</v>
      </c>
      <c r="M55" s="87">
        <f>SUM(J55:L55)</f>
        <v>58891.200000000004</v>
      </c>
    </row>
    <row r="56" spans="1:15" ht="30.75" customHeight="1">
      <c r="A56" s="207"/>
      <c r="B56" s="216"/>
      <c r="C56" s="213"/>
      <c r="D56" s="136" t="s">
        <v>31</v>
      </c>
      <c r="E56" s="159" t="s">
        <v>48</v>
      </c>
      <c r="F56" s="71" t="s">
        <v>49</v>
      </c>
      <c r="G56" s="71" t="s">
        <v>82</v>
      </c>
      <c r="H56" s="71" t="s">
        <v>46</v>
      </c>
      <c r="I56" s="32"/>
      <c r="J56" s="132">
        <v>196.304</v>
      </c>
      <c r="K56" s="132">
        <v>196.304</v>
      </c>
      <c r="L56" s="132">
        <v>196.304</v>
      </c>
      <c r="M56" s="118">
        <f>SUM(J56:L56)</f>
        <v>588.91200000000003</v>
      </c>
    </row>
    <row r="57" spans="1:15" ht="25.5" hidden="1" customHeight="1">
      <c r="A57" s="154">
        <v>21</v>
      </c>
      <c r="B57" s="103" t="s">
        <v>65</v>
      </c>
      <c r="C57" s="156" t="s">
        <v>112</v>
      </c>
      <c r="D57" s="15" t="s">
        <v>31</v>
      </c>
      <c r="E57" s="71" t="s">
        <v>48</v>
      </c>
      <c r="F57" s="71" t="s">
        <v>49</v>
      </c>
      <c r="G57" s="71" t="s">
        <v>51</v>
      </c>
      <c r="H57" s="71" t="s">
        <v>46</v>
      </c>
      <c r="I57" s="32"/>
      <c r="J57" s="89">
        <v>0</v>
      </c>
      <c r="K57" s="118">
        <v>0</v>
      </c>
      <c r="L57" s="118">
        <v>0</v>
      </c>
      <c r="M57" s="88">
        <f>SUM(J57:L57)</f>
        <v>0</v>
      </c>
    </row>
    <row r="58" spans="1:15" ht="25.5" hidden="1" customHeight="1">
      <c r="A58" s="163">
        <v>21</v>
      </c>
      <c r="B58" s="103" t="s">
        <v>65</v>
      </c>
      <c r="C58" s="156" t="s">
        <v>104</v>
      </c>
      <c r="D58" s="15" t="s">
        <v>31</v>
      </c>
      <c r="E58" s="71" t="s">
        <v>48</v>
      </c>
      <c r="F58" s="71" t="s">
        <v>49</v>
      </c>
      <c r="G58" s="71" t="s">
        <v>51</v>
      </c>
      <c r="H58" s="71" t="s">
        <v>46</v>
      </c>
      <c r="I58" s="32"/>
      <c r="J58" s="89">
        <v>0</v>
      </c>
      <c r="K58" s="118">
        <v>0</v>
      </c>
      <c r="L58" s="118">
        <v>0</v>
      </c>
      <c r="M58" s="88">
        <f>J58</f>
        <v>0</v>
      </c>
    </row>
    <row r="59" spans="1:15" ht="14.25" hidden="1" customHeight="1">
      <c r="A59" s="153">
        <v>22</v>
      </c>
      <c r="B59" s="103" t="s">
        <v>100</v>
      </c>
      <c r="C59" s="156" t="s">
        <v>111</v>
      </c>
      <c r="D59" s="15" t="s">
        <v>31</v>
      </c>
      <c r="E59" s="71" t="s">
        <v>48</v>
      </c>
      <c r="F59" s="71" t="s">
        <v>49</v>
      </c>
      <c r="G59" s="71" t="s">
        <v>51</v>
      </c>
      <c r="H59" s="71" t="s">
        <v>46</v>
      </c>
      <c r="I59" s="32"/>
      <c r="J59" s="132">
        <v>0</v>
      </c>
      <c r="K59" s="118">
        <v>0</v>
      </c>
      <c r="L59" s="118">
        <v>0</v>
      </c>
      <c r="M59" s="118">
        <v>0</v>
      </c>
    </row>
    <row r="60" spans="1:15" ht="26.25" hidden="1" customHeight="1">
      <c r="A60" s="160">
        <v>24</v>
      </c>
      <c r="B60" s="193" t="s">
        <v>101</v>
      </c>
      <c r="C60" s="162" t="s">
        <v>97</v>
      </c>
      <c r="D60" s="15" t="s">
        <v>31</v>
      </c>
      <c r="E60" s="71" t="s">
        <v>48</v>
      </c>
      <c r="F60" s="71" t="s">
        <v>49</v>
      </c>
      <c r="G60" s="71" t="s">
        <v>98</v>
      </c>
      <c r="H60" s="71" t="s">
        <v>99</v>
      </c>
      <c r="I60" s="32"/>
      <c r="J60" s="132">
        <v>0</v>
      </c>
      <c r="K60" s="118">
        <v>0</v>
      </c>
      <c r="L60" s="118">
        <v>0</v>
      </c>
      <c r="M60" s="118">
        <v>0</v>
      </c>
    </row>
    <row r="61" spans="1:15" ht="39" hidden="1" customHeight="1">
      <c r="A61" s="160">
        <v>25</v>
      </c>
      <c r="B61" s="193" t="s">
        <v>103</v>
      </c>
      <c r="C61" s="162" t="s">
        <v>102</v>
      </c>
      <c r="D61" s="15" t="s">
        <v>31</v>
      </c>
      <c r="E61" s="71" t="s">
        <v>48</v>
      </c>
      <c r="F61" s="71" t="s">
        <v>49</v>
      </c>
      <c r="G61" s="71" t="s">
        <v>51</v>
      </c>
      <c r="H61" s="71" t="s">
        <v>46</v>
      </c>
      <c r="I61" s="32"/>
      <c r="J61" s="132">
        <v>0</v>
      </c>
      <c r="K61" s="118">
        <v>0</v>
      </c>
      <c r="L61" s="118">
        <v>0</v>
      </c>
      <c r="M61" s="118">
        <f>SUM(J61:L61)</f>
        <v>0</v>
      </c>
    </row>
    <row r="62" spans="1:15" ht="30" customHeight="1">
      <c r="A62" s="177">
        <v>18</v>
      </c>
      <c r="B62" s="193" t="s">
        <v>100</v>
      </c>
      <c r="C62" s="178" t="s">
        <v>129</v>
      </c>
      <c r="D62" s="30" t="s">
        <v>31</v>
      </c>
      <c r="E62" s="71" t="s">
        <v>48</v>
      </c>
      <c r="F62" s="71" t="s">
        <v>49</v>
      </c>
      <c r="G62" s="71" t="s">
        <v>51</v>
      </c>
      <c r="H62" s="71" t="s">
        <v>46</v>
      </c>
      <c r="I62" s="32"/>
      <c r="J62" s="132">
        <v>632.89099999999996</v>
      </c>
      <c r="K62" s="118">
        <v>0</v>
      </c>
      <c r="L62" s="118">
        <v>0</v>
      </c>
      <c r="M62" s="118">
        <f>J62</f>
        <v>632.89099999999996</v>
      </c>
    </row>
    <row r="63" spans="1:15" ht="30.75" customHeight="1">
      <c r="A63" s="177">
        <v>19</v>
      </c>
      <c r="B63" s="193" t="s">
        <v>130</v>
      </c>
      <c r="C63" s="179" t="s">
        <v>97</v>
      </c>
      <c r="D63" s="30" t="s">
        <v>31</v>
      </c>
      <c r="E63" s="71" t="s">
        <v>48</v>
      </c>
      <c r="F63" s="71" t="s">
        <v>49</v>
      </c>
      <c r="G63" s="71" t="s">
        <v>98</v>
      </c>
      <c r="H63" s="71" t="s">
        <v>46</v>
      </c>
      <c r="I63" s="32"/>
      <c r="J63" s="128">
        <v>85.163499999999999</v>
      </c>
      <c r="K63" s="118">
        <v>0</v>
      </c>
      <c r="L63" s="118">
        <v>0</v>
      </c>
      <c r="M63" s="180">
        <f>J63</f>
        <v>85.163499999999999</v>
      </c>
    </row>
    <row r="64" spans="1:15" ht="30" customHeight="1">
      <c r="A64" s="183">
        <v>20</v>
      </c>
      <c r="B64" s="193" t="s">
        <v>101</v>
      </c>
      <c r="C64" s="196" t="s">
        <v>131</v>
      </c>
      <c r="D64" s="30" t="s">
        <v>31</v>
      </c>
      <c r="E64" s="71" t="s">
        <v>48</v>
      </c>
      <c r="F64" s="71" t="s">
        <v>49</v>
      </c>
      <c r="G64" s="71" t="s">
        <v>98</v>
      </c>
      <c r="H64" s="71" t="s">
        <v>132</v>
      </c>
      <c r="I64" s="32"/>
      <c r="J64" s="132">
        <v>34.859000000000002</v>
      </c>
      <c r="K64" s="118">
        <v>0</v>
      </c>
      <c r="L64" s="118">
        <v>0</v>
      </c>
      <c r="M64" s="118">
        <f>J64</f>
        <v>34.859000000000002</v>
      </c>
      <c r="N64" s="27">
        <f>2256.92192-J63</f>
        <v>2171.7584199999997</v>
      </c>
    </row>
    <row r="65" spans="1:16" ht="30" customHeight="1">
      <c r="A65" s="183">
        <v>21</v>
      </c>
      <c r="B65" s="193" t="s">
        <v>103</v>
      </c>
      <c r="C65" s="156" t="s">
        <v>134</v>
      </c>
      <c r="D65" s="30" t="s">
        <v>31</v>
      </c>
      <c r="E65" s="71" t="s">
        <v>48</v>
      </c>
      <c r="F65" s="71" t="s">
        <v>49</v>
      </c>
      <c r="G65" s="71" t="s">
        <v>51</v>
      </c>
      <c r="H65" s="71" t="s">
        <v>46</v>
      </c>
      <c r="I65" s="32"/>
      <c r="J65" s="132">
        <v>88.227000000000004</v>
      </c>
      <c r="K65" s="118">
        <v>0</v>
      </c>
      <c r="L65" s="118">
        <v>0</v>
      </c>
      <c r="M65" s="118">
        <f>J65</f>
        <v>88.227000000000004</v>
      </c>
    </row>
    <row r="66" spans="1:16" ht="31.5" customHeight="1">
      <c r="A66" s="170">
        <v>22</v>
      </c>
      <c r="B66" s="193" t="s">
        <v>135</v>
      </c>
      <c r="C66" s="156" t="s">
        <v>136</v>
      </c>
      <c r="D66" s="30" t="s">
        <v>31</v>
      </c>
      <c r="E66" s="71" t="s">
        <v>48</v>
      </c>
      <c r="F66" s="71" t="s">
        <v>49</v>
      </c>
      <c r="G66" s="71" t="s">
        <v>98</v>
      </c>
      <c r="H66" s="71" t="s">
        <v>46</v>
      </c>
      <c r="I66" s="32"/>
      <c r="J66" s="128">
        <v>2171.7584200000001</v>
      </c>
      <c r="K66" s="118">
        <v>0</v>
      </c>
      <c r="L66" s="118">
        <v>0</v>
      </c>
      <c r="M66" s="180">
        <f>J66</f>
        <v>2171.7584200000001</v>
      </c>
    </row>
    <row r="67" spans="1:16" ht="22.5" customHeight="1">
      <c r="A67" s="219">
        <v>23</v>
      </c>
      <c r="B67" s="222" t="s">
        <v>36</v>
      </c>
      <c r="C67" s="222" t="s">
        <v>80</v>
      </c>
      <c r="D67" s="50" t="s">
        <v>17</v>
      </c>
      <c r="E67" s="67"/>
      <c r="F67" s="67"/>
      <c r="G67" s="67"/>
      <c r="H67" s="67"/>
      <c r="I67" s="52"/>
      <c r="J67" s="95">
        <f>J69+J70</f>
        <v>20732</v>
      </c>
      <c r="K67" s="95">
        <f>K69+K70</f>
        <v>22732</v>
      </c>
      <c r="L67" s="95">
        <f>L69+L70</f>
        <v>22732</v>
      </c>
      <c r="M67" s="84">
        <f>J67+K67+L67</f>
        <v>66196</v>
      </c>
      <c r="N67" s="37"/>
      <c r="P67" s="107"/>
    </row>
    <row r="68" spans="1:16" ht="41.25" customHeight="1">
      <c r="A68" s="202"/>
      <c r="B68" s="205"/>
      <c r="C68" s="205"/>
      <c r="D68" s="53" t="s">
        <v>66</v>
      </c>
      <c r="E68" s="68"/>
      <c r="F68" s="68"/>
      <c r="G68" s="68"/>
      <c r="H68" s="68"/>
      <c r="I68" s="54"/>
      <c r="J68" s="96">
        <f t="shared" ref="J68" si="2">J67</f>
        <v>20732</v>
      </c>
      <c r="K68" s="96">
        <f>K67</f>
        <v>22732</v>
      </c>
      <c r="L68" s="96">
        <f>L67</f>
        <v>22732</v>
      </c>
      <c r="M68" s="85">
        <f>M67</f>
        <v>66196</v>
      </c>
      <c r="N68" s="108">
        <f>J69+J70</f>
        <v>20732</v>
      </c>
    </row>
    <row r="69" spans="1:16" ht="85.5" customHeight="1">
      <c r="A69" s="82">
        <v>24</v>
      </c>
      <c r="B69" s="40" t="s">
        <v>38</v>
      </c>
      <c r="C69" s="157" t="s">
        <v>68</v>
      </c>
      <c r="D69" s="81" t="s">
        <v>33</v>
      </c>
      <c r="E69" s="66" t="s">
        <v>48</v>
      </c>
      <c r="F69" s="66" t="s">
        <v>55</v>
      </c>
      <c r="G69" s="66" t="s">
        <v>56</v>
      </c>
      <c r="H69" s="66" t="s">
        <v>79</v>
      </c>
      <c r="I69" s="36"/>
      <c r="J69" s="128">
        <f>20732-0.0012</f>
        <v>20731.998800000001</v>
      </c>
      <c r="K69" s="128">
        <f>22732-0.0012</f>
        <v>22731.998800000001</v>
      </c>
      <c r="L69" s="128">
        <f>22732-0.0036</f>
        <v>22731.9964</v>
      </c>
      <c r="M69" s="151">
        <f>SUM(J69:L69)</f>
        <v>66195.994000000006</v>
      </c>
    </row>
    <row r="70" spans="1:16" ht="74.25" customHeight="1">
      <c r="A70" s="82">
        <v>25</v>
      </c>
      <c r="B70" s="40" t="s">
        <v>91</v>
      </c>
      <c r="C70" s="157" t="s">
        <v>95</v>
      </c>
      <c r="D70" s="81" t="s">
        <v>33</v>
      </c>
      <c r="E70" s="133" t="s">
        <v>48</v>
      </c>
      <c r="F70" s="133" t="s">
        <v>55</v>
      </c>
      <c r="G70" s="133" t="s">
        <v>94</v>
      </c>
      <c r="H70" s="133" t="s">
        <v>46</v>
      </c>
      <c r="I70" s="36"/>
      <c r="J70" s="146">
        <v>1.1999999999999999E-3</v>
      </c>
      <c r="K70" s="146">
        <v>1.1999999999999999E-3</v>
      </c>
      <c r="L70" s="146">
        <v>3.5999999999999999E-3</v>
      </c>
      <c r="M70" s="146">
        <f>SUM(J70:L70)</f>
        <v>6.0000000000000001E-3</v>
      </c>
      <c r="N70" s="27"/>
    </row>
    <row r="71" spans="1:16" ht="86.25" hidden="1" customHeight="1">
      <c r="A71" s="82">
        <v>17</v>
      </c>
      <c r="B71" s="40" t="s">
        <v>91</v>
      </c>
      <c r="C71" s="40" t="s">
        <v>95</v>
      </c>
      <c r="D71" s="81" t="s">
        <v>33</v>
      </c>
      <c r="E71" s="66" t="s">
        <v>48</v>
      </c>
      <c r="F71" s="66" t="s">
        <v>55</v>
      </c>
      <c r="G71" s="66" t="s">
        <v>94</v>
      </c>
      <c r="H71" s="66" t="s">
        <v>46</v>
      </c>
      <c r="I71" s="36"/>
      <c r="J71" s="142">
        <v>0</v>
      </c>
      <c r="K71" s="142">
        <v>0</v>
      </c>
      <c r="L71" s="142">
        <v>0</v>
      </c>
      <c r="M71" s="142">
        <f>SUM(J71:L71)</f>
        <v>0</v>
      </c>
      <c r="N71" s="107"/>
    </row>
    <row r="72" spans="1:16" ht="6.75" customHeight="1">
      <c r="A72" s="75">
        <v>27</v>
      </c>
    </row>
    <row r="73" spans="1:16" ht="16.5" customHeight="1">
      <c r="A73" s="237"/>
      <c r="B73" s="237"/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107"/>
    </row>
    <row r="74" spans="1:16" ht="32.25" customHeight="1">
      <c r="A74" s="237"/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237"/>
      <c r="M74" s="237"/>
      <c r="N74" s="107"/>
    </row>
    <row r="75" spans="1:16" ht="18.75">
      <c r="A75" s="236"/>
      <c r="B75" s="236"/>
      <c r="C75" s="236"/>
      <c r="D75" s="236"/>
      <c r="E75" s="236"/>
      <c r="F75" s="236"/>
      <c r="G75" s="236"/>
      <c r="H75" s="236"/>
      <c r="I75" s="236"/>
      <c r="J75" s="236"/>
      <c r="K75" s="236"/>
      <c r="L75" s="236"/>
      <c r="M75" s="236"/>
    </row>
    <row r="76" spans="1:16">
      <c r="A76" s="76"/>
      <c r="B76"/>
      <c r="C76"/>
      <c r="D76"/>
      <c r="E76"/>
      <c r="F76"/>
      <c r="G76"/>
      <c r="H76"/>
      <c r="I76"/>
      <c r="J76"/>
      <c r="K76"/>
      <c r="L76"/>
      <c r="M76"/>
    </row>
    <row r="77" spans="1:16">
      <c r="A77" s="76"/>
      <c r="B77"/>
      <c r="C77"/>
      <c r="D77"/>
      <c r="E77"/>
      <c r="F77"/>
      <c r="G77"/>
      <c r="H77"/>
      <c r="I77"/>
      <c r="J77"/>
      <c r="K77"/>
      <c r="L77"/>
      <c r="M77" s="119"/>
    </row>
    <row r="78" spans="1:16">
      <c r="A78" s="76"/>
      <c r="B78"/>
      <c r="C78"/>
      <c r="D78"/>
      <c r="E78"/>
      <c r="F78"/>
      <c r="G78"/>
      <c r="H78"/>
      <c r="I78"/>
      <c r="J78"/>
      <c r="K78"/>
      <c r="L78"/>
      <c r="M78"/>
    </row>
  </sheetData>
  <mergeCells count="59">
    <mergeCell ref="A11:M11"/>
    <mergeCell ref="E12:H13"/>
    <mergeCell ref="B12:B14"/>
    <mergeCell ref="A54:A56"/>
    <mergeCell ref="B54:B56"/>
    <mergeCell ref="C54:C56"/>
    <mergeCell ref="K16:K17"/>
    <mergeCell ref="C32:C34"/>
    <mergeCell ref="A32:A34"/>
    <mergeCell ref="B32:B34"/>
    <mergeCell ref="G2:M2"/>
    <mergeCell ref="A10:H10"/>
    <mergeCell ref="A16:A18"/>
    <mergeCell ref="B16:B18"/>
    <mergeCell ref="C16:C18"/>
    <mergeCell ref="E16:E17"/>
    <mergeCell ref="A12:A14"/>
    <mergeCell ref="A4:M4"/>
    <mergeCell ref="A5:M5"/>
    <mergeCell ref="A6:M6"/>
    <mergeCell ref="A8:M8"/>
    <mergeCell ref="A9:M9"/>
    <mergeCell ref="M16:M17"/>
    <mergeCell ref="I12:M13"/>
    <mergeCell ref="G16:G17"/>
    <mergeCell ref="H16:H17"/>
    <mergeCell ref="A75:M75"/>
    <mergeCell ref="B67:B68"/>
    <mergeCell ref="C67:C68"/>
    <mergeCell ref="A46:A49"/>
    <mergeCell ref="B46:B49"/>
    <mergeCell ref="C46:C49"/>
    <mergeCell ref="A73:M73"/>
    <mergeCell ref="A74:M74"/>
    <mergeCell ref="A67:A68"/>
    <mergeCell ref="A50:A52"/>
    <mergeCell ref="B50:B52"/>
    <mergeCell ref="C50:C52"/>
    <mergeCell ref="N16:N17"/>
    <mergeCell ref="L16:L17"/>
    <mergeCell ref="I16:I17"/>
    <mergeCell ref="J16:J17"/>
    <mergeCell ref="N28:O28"/>
    <mergeCell ref="G3:M3"/>
    <mergeCell ref="A44:A45"/>
    <mergeCell ref="F16:F17"/>
    <mergeCell ref="B44:B45"/>
    <mergeCell ref="A21:A23"/>
    <mergeCell ref="C44:C45"/>
    <mergeCell ref="B21:B23"/>
    <mergeCell ref="C21:C23"/>
    <mergeCell ref="A24:A26"/>
    <mergeCell ref="B24:B26"/>
    <mergeCell ref="C24:C26"/>
    <mergeCell ref="A19:A20"/>
    <mergeCell ref="B19:B20"/>
    <mergeCell ref="C19:C20"/>
    <mergeCell ref="C12:C14"/>
    <mergeCell ref="D12:D14"/>
  </mergeCells>
  <printOptions horizontalCentered="1" verticalCentered="1"/>
  <pageMargins left="3.937007874015748E-2" right="3.937007874015748E-2" top="0" bottom="0" header="0.31496062992125984" footer="0.31496062992125984"/>
  <pageSetup paperSize="9" scale="75" orientation="landscape" r:id="rId1"/>
  <rowBreaks count="4" manualBreakCount="4">
    <brk id="32" max="12" man="1"/>
    <brk id="64" max="12" man="1"/>
    <brk id="70" max="12" man="1"/>
    <brk id="7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H60"/>
  <sheetViews>
    <sheetView tabSelected="1" view="pageBreakPreview" topLeftCell="A3" zoomScaleSheetLayoutView="100" workbookViewId="0">
      <selection activeCell="C12" sqref="C12:F12"/>
    </sheetView>
  </sheetViews>
  <sheetFormatPr defaultColWidth="13.85546875" defaultRowHeight="15.75"/>
  <cols>
    <col min="1" max="1" width="4.85546875" style="1" customWidth="1"/>
    <col min="2" max="2" width="69.140625" style="1" customWidth="1"/>
    <col min="3" max="3" width="12.85546875" style="1" customWidth="1"/>
    <col min="4" max="4" width="13.28515625" style="1" customWidth="1"/>
    <col min="5" max="5" width="13.42578125" style="1" customWidth="1"/>
    <col min="6" max="6" width="13.85546875" style="1" customWidth="1"/>
    <col min="7" max="8" width="14.28515625" style="1" bestFit="1" customWidth="1"/>
    <col min="9" max="16384" width="13.85546875" style="1"/>
  </cols>
  <sheetData>
    <row r="1" spans="1:8" ht="6.75" hidden="1" customHeight="1">
      <c r="A1" s="245"/>
      <c r="B1" s="245"/>
      <c r="C1" s="245"/>
      <c r="D1" s="245"/>
      <c r="E1" s="245"/>
      <c r="F1" s="245"/>
      <c r="G1" s="6"/>
      <c r="H1" s="6"/>
    </row>
    <row r="2" spans="1:8" ht="15" hidden="1" customHeight="1">
      <c r="A2" s="245"/>
      <c r="B2" s="245"/>
      <c r="C2" s="245"/>
      <c r="D2" s="245"/>
      <c r="E2" s="245"/>
      <c r="F2" s="245"/>
      <c r="G2" s="6"/>
      <c r="H2" s="6"/>
    </row>
    <row r="3" spans="1:8" ht="75.75" customHeight="1">
      <c r="A3" s="149"/>
      <c r="B3" s="149"/>
      <c r="C3" s="197" t="s">
        <v>138</v>
      </c>
      <c r="D3" s="197"/>
      <c r="E3" s="197"/>
      <c r="F3" s="197"/>
      <c r="G3" s="6"/>
      <c r="H3" s="6"/>
    </row>
    <row r="4" spans="1:8" ht="21.75" customHeight="1">
      <c r="A4" s="106"/>
      <c r="B4" s="106"/>
      <c r="C4" s="264" t="s">
        <v>61</v>
      </c>
      <c r="D4" s="264"/>
      <c r="E4" s="264"/>
      <c r="F4" s="264"/>
      <c r="G4" s="6"/>
      <c r="H4" s="6"/>
    </row>
    <row r="5" spans="1:8" ht="12.75" customHeight="1">
      <c r="A5" s="256"/>
      <c r="B5" s="256"/>
      <c r="C5" s="256"/>
      <c r="D5" s="256"/>
      <c r="E5" s="256"/>
      <c r="F5" s="256"/>
      <c r="G5" s="2"/>
      <c r="H5" s="2"/>
    </row>
    <row r="6" spans="1:8" hidden="1">
      <c r="A6" s="6"/>
      <c r="B6" s="6"/>
      <c r="C6" s="6"/>
      <c r="D6" s="6"/>
      <c r="E6" s="6"/>
      <c r="F6" s="6"/>
      <c r="G6" s="2"/>
      <c r="H6" s="2"/>
    </row>
    <row r="7" spans="1:8">
      <c r="A7" s="198" t="s">
        <v>7</v>
      </c>
      <c r="B7" s="198"/>
      <c r="C7" s="198"/>
      <c r="D7" s="198"/>
      <c r="E7" s="198"/>
      <c r="F7" s="198"/>
      <c r="G7" s="2"/>
      <c r="H7" s="2"/>
    </row>
    <row r="8" spans="1:8">
      <c r="A8" s="198" t="s">
        <v>20</v>
      </c>
      <c r="B8" s="198"/>
      <c r="C8" s="198"/>
      <c r="D8" s="198"/>
      <c r="E8" s="198"/>
      <c r="F8" s="198"/>
      <c r="G8" s="2"/>
      <c r="H8" s="2"/>
    </row>
    <row r="9" spans="1:8">
      <c r="A9" s="198" t="s">
        <v>21</v>
      </c>
      <c r="B9" s="198"/>
      <c r="C9" s="198"/>
      <c r="D9" s="198"/>
      <c r="E9" s="198"/>
      <c r="F9" s="198"/>
      <c r="G9" s="2"/>
      <c r="H9" s="2"/>
    </row>
    <row r="10" spans="1:8" ht="14.25" customHeight="1">
      <c r="A10" s="199" t="s">
        <v>116</v>
      </c>
      <c r="B10" s="199"/>
      <c r="C10" s="199"/>
      <c r="D10" s="199"/>
      <c r="E10" s="199"/>
      <c r="F10" s="199"/>
    </row>
    <row r="11" spans="1:8" ht="15.75" customHeight="1">
      <c r="A11" s="257" t="s">
        <v>5</v>
      </c>
      <c r="B11" s="257"/>
      <c r="C11" s="257"/>
      <c r="D11" s="257"/>
      <c r="E11" s="257"/>
      <c r="F11" s="257"/>
    </row>
    <row r="12" spans="1:8" ht="17.25" customHeight="1">
      <c r="A12" s="258" t="s">
        <v>0</v>
      </c>
      <c r="B12" s="258" t="s">
        <v>22</v>
      </c>
      <c r="C12" s="261" t="s">
        <v>23</v>
      </c>
      <c r="D12" s="261"/>
      <c r="E12" s="261"/>
      <c r="F12" s="261"/>
      <c r="G12" s="3"/>
      <c r="H12" s="3"/>
    </row>
    <row r="13" spans="1:8">
      <c r="A13" s="259"/>
      <c r="B13" s="259"/>
      <c r="C13" s="258" t="s">
        <v>17</v>
      </c>
      <c r="D13" s="262"/>
      <c r="E13" s="262"/>
      <c r="F13" s="263"/>
      <c r="G13" s="4"/>
      <c r="H13" s="4"/>
    </row>
    <row r="14" spans="1:8" ht="54">
      <c r="A14" s="260"/>
      <c r="B14" s="260"/>
      <c r="C14" s="260"/>
      <c r="D14" s="38" t="s">
        <v>113</v>
      </c>
      <c r="E14" s="38" t="s">
        <v>114</v>
      </c>
      <c r="F14" s="38" t="s">
        <v>115</v>
      </c>
      <c r="G14" s="4"/>
      <c r="H14" s="4"/>
    </row>
    <row r="15" spans="1:8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"/>
      <c r="H15" s="3"/>
    </row>
    <row r="16" spans="1:8" ht="28.5" customHeight="1">
      <c r="A16" s="265" t="s">
        <v>117</v>
      </c>
      <c r="B16" s="266"/>
      <c r="C16" s="192">
        <f>C18+C21+C23</f>
        <v>258949.82742000005</v>
      </c>
      <c r="D16" s="192">
        <f>D18+D21+D23</f>
        <v>87124.307419999997</v>
      </c>
      <c r="E16" s="161">
        <f>E18+E21+E23+E25</f>
        <v>85070.05</v>
      </c>
      <c r="F16" s="161">
        <f>F18+F21+F23</f>
        <v>86755.47</v>
      </c>
      <c r="G16" s="12"/>
      <c r="H16" s="45">
        <f>D16+E16+F16</f>
        <v>258949.82742000002</v>
      </c>
    </row>
    <row r="17" spans="1:8">
      <c r="A17" s="253" t="s">
        <v>24</v>
      </c>
      <c r="B17" s="254"/>
      <c r="C17" s="254"/>
      <c r="D17" s="254"/>
      <c r="E17" s="254"/>
      <c r="F17" s="255"/>
      <c r="G17" s="13"/>
      <c r="H17" s="5"/>
    </row>
    <row r="18" spans="1:8" ht="19.5" customHeight="1">
      <c r="A18" s="77" t="s">
        <v>69</v>
      </c>
      <c r="B18" s="40" t="s">
        <v>73</v>
      </c>
      <c r="C18" s="191">
        <f>C29+C40+C51</f>
        <v>138872.22742000001</v>
      </c>
      <c r="D18" s="191">
        <f>D29+D40+D51</f>
        <v>45608.307419999997</v>
      </c>
      <c r="E18" s="147">
        <f>E29+E40+E51</f>
        <v>46168.25</v>
      </c>
      <c r="F18" s="147">
        <f t="shared" ref="F18:F19" si="0">F29+F40+F51</f>
        <v>47095.67</v>
      </c>
      <c r="G18" s="5"/>
      <c r="H18" s="5"/>
    </row>
    <row r="19" spans="1:8">
      <c r="A19" s="78" t="s">
        <v>27</v>
      </c>
      <c r="B19" s="40" t="s">
        <v>25</v>
      </c>
      <c r="C19" s="116">
        <f t="shared" ref="C19:E19" si="1">C30+C41+C52</f>
        <v>2847.5390000000002</v>
      </c>
      <c r="D19" s="147">
        <f t="shared" si="1"/>
        <v>287.25</v>
      </c>
      <c r="E19" s="116">
        <f t="shared" si="1"/>
        <v>610.86</v>
      </c>
      <c r="F19" s="116">
        <f t="shared" si="0"/>
        <v>1949.4290000000001</v>
      </c>
      <c r="G19" s="5"/>
      <c r="H19" s="5"/>
    </row>
    <row r="20" spans="1:8" ht="27">
      <c r="A20" s="78" t="s">
        <v>39</v>
      </c>
      <c r="B20" s="40" t="s">
        <v>26</v>
      </c>
      <c r="C20" s="41">
        <f>SUM(D20:F20)</f>
        <v>0</v>
      </c>
      <c r="D20" s="41">
        <v>0</v>
      </c>
      <c r="E20" s="41">
        <v>0</v>
      </c>
      <c r="F20" s="41">
        <v>0</v>
      </c>
      <c r="G20" s="5"/>
      <c r="H20" s="5"/>
    </row>
    <row r="21" spans="1:8">
      <c r="A21" s="77" t="s">
        <v>70</v>
      </c>
      <c r="B21" s="40" t="s">
        <v>74</v>
      </c>
      <c r="C21" s="41">
        <f>C32+C43</f>
        <v>120077.60000000002</v>
      </c>
      <c r="D21" s="41">
        <f>D32+D43</f>
        <v>41516</v>
      </c>
      <c r="E21" s="41">
        <f>E32+E43</f>
        <v>38901.800000000003</v>
      </c>
      <c r="F21" s="41">
        <f t="shared" ref="C21:F22" si="2">F32+F43</f>
        <v>39659.800000000003</v>
      </c>
      <c r="G21" s="5"/>
      <c r="H21" s="5"/>
    </row>
    <row r="22" spans="1:8">
      <c r="A22" s="78" t="s">
        <v>28</v>
      </c>
      <c r="B22" s="40" t="s">
        <v>25</v>
      </c>
      <c r="C22" s="41">
        <f t="shared" si="2"/>
        <v>4308.0999999999995</v>
      </c>
      <c r="D22" s="41">
        <f t="shared" si="2"/>
        <v>3664.7</v>
      </c>
      <c r="E22" s="41">
        <v>0</v>
      </c>
      <c r="F22" s="41">
        <f t="shared" si="2"/>
        <v>321.7</v>
      </c>
      <c r="G22" s="5"/>
      <c r="H22" s="5"/>
    </row>
    <row r="23" spans="1:8">
      <c r="A23" s="77" t="s">
        <v>71</v>
      </c>
      <c r="B23" s="40" t="s">
        <v>75</v>
      </c>
      <c r="C23" s="41">
        <f>SUM(D23:F23)</f>
        <v>0</v>
      </c>
      <c r="D23" s="41">
        <v>0</v>
      </c>
      <c r="E23" s="41">
        <v>0</v>
      </c>
      <c r="F23" s="41">
        <v>0</v>
      </c>
    </row>
    <row r="24" spans="1:8">
      <c r="A24" s="78" t="s">
        <v>40</v>
      </c>
      <c r="B24" s="40" t="s">
        <v>25</v>
      </c>
      <c r="C24" s="41">
        <f>SUM(D24:F24)</f>
        <v>0</v>
      </c>
      <c r="D24" s="41">
        <v>0</v>
      </c>
      <c r="E24" s="41">
        <v>0</v>
      </c>
      <c r="F24" s="41">
        <v>0</v>
      </c>
    </row>
    <row r="25" spans="1:8">
      <c r="A25" s="77" t="s">
        <v>72</v>
      </c>
      <c r="B25" s="40" t="s">
        <v>76</v>
      </c>
      <c r="C25" s="41">
        <f>SUM(D25:F25)</f>
        <v>0</v>
      </c>
      <c r="D25" s="41">
        <v>0</v>
      </c>
      <c r="E25" s="41">
        <v>0</v>
      </c>
      <c r="F25" s="41">
        <v>0</v>
      </c>
    </row>
    <row r="26" spans="1:8">
      <c r="A26" s="78" t="s">
        <v>41</v>
      </c>
      <c r="B26" s="40" t="s">
        <v>25</v>
      </c>
      <c r="C26" s="41">
        <f>SUM(D26:F26)</f>
        <v>0</v>
      </c>
      <c r="D26" s="41">
        <v>0</v>
      </c>
      <c r="E26" s="41">
        <v>0</v>
      </c>
      <c r="F26" s="41">
        <v>0</v>
      </c>
    </row>
    <row r="27" spans="1:8" ht="28.5" customHeight="1">
      <c r="A27" s="267" t="s">
        <v>44</v>
      </c>
      <c r="B27" s="268"/>
      <c r="C27" s="148">
        <f>D27+E27+F27</f>
        <v>17939.794000000002</v>
      </c>
      <c r="D27" s="117">
        <f>D29+D32+D34</f>
        <v>6875.655999999999</v>
      </c>
      <c r="E27" s="124">
        <f>E29+E32+E34+E36</f>
        <v>5272.1490000000003</v>
      </c>
      <c r="F27" s="148">
        <f>F29+F32+F34</f>
        <v>5791.9889999999996</v>
      </c>
    </row>
    <row r="28" spans="1:8">
      <c r="A28" s="253" t="s">
        <v>24</v>
      </c>
      <c r="B28" s="254"/>
      <c r="C28" s="254"/>
      <c r="D28" s="254"/>
      <c r="E28" s="254"/>
      <c r="F28" s="255"/>
    </row>
    <row r="29" spans="1:8">
      <c r="A29" s="77" t="s">
        <v>69</v>
      </c>
      <c r="B29" s="40" t="s">
        <v>73</v>
      </c>
      <c r="C29" s="116">
        <f>D29+E29+F29</f>
        <v>13631.694</v>
      </c>
      <c r="D29" s="116">
        <f>'Прил. 5'!J26+'Прил. 5'!J28+'Прил. 5'!J30+'Прил. 5'!J31+'Прил. 5'!J34+'Прил. 5'!J39</f>
        <v>3210.9559999999997</v>
      </c>
      <c r="E29" s="116">
        <f>'Прил. 5'!K26+'Прил. 5'!K28+'Прил. 5'!K29+'Прил. 5'!K31+'Прил. 5'!K35+'Прил. 5'!K36+'Прил. 5'!K38</f>
        <v>4950.4490000000005</v>
      </c>
      <c r="F29" s="147">
        <f>'Прил. 5'!L26+'Прил. 5'!L27+'Прил. 5'!L28+'Прил. 5'!L29+'Прил. 5'!L35+'Прил. 5'!L36+'Прил. 5'!L38</f>
        <v>5470.2889999999998</v>
      </c>
    </row>
    <row r="30" spans="1:8">
      <c r="A30" s="78" t="s">
        <v>27</v>
      </c>
      <c r="B30" s="40" t="s">
        <v>25</v>
      </c>
      <c r="C30" s="116">
        <f>D30+E30+F30</f>
        <v>2847.5390000000002</v>
      </c>
      <c r="D30" s="116">
        <f>'Прил. 5'!J26+'Прил. 5'!J34+'Прил. 5'!J27+'Прил. 5'!J29+'Прил. 5'!J31</f>
        <v>287.25</v>
      </c>
      <c r="E30" s="116">
        <f>'Прил. 5'!K26+'Прил. 5'!K29+'Прил. 5'!K39</f>
        <v>610.86</v>
      </c>
      <c r="F30" s="116">
        <f>'Прил. 5'!L27+'Прил. 5'!L29+'Прил. 5'!L35+'Прил. 5'!L39</f>
        <v>1949.4290000000001</v>
      </c>
    </row>
    <row r="31" spans="1:8" ht="27">
      <c r="A31" s="78" t="s">
        <v>39</v>
      </c>
      <c r="B31" s="40" t="s">
        <v>26</v>
      </c>
      <c r="C31" s="41">
        <v>0</v>
      </c>
      <c r="D31" s="41">
        <v>0</v>
      </c>
      <c r="E31" s="41">
        <v>0</v>
      </c>
      <c r="F31" s="41">
        <v>0</v>
      </c>
      <c r="G31" s="27">
        <f>C29+C32</f>
        <v>17939.793999999998</v>
      </c>
    </row>
    <row r="32" spans="1:8">
      <c r="A32" s="77" t="s">
        <v>70</v>
      </c>
      <c r="B32" s="40" t="s">
        <v>74</v>
      </c>
      <c r="C32" s="41">
        <f t="shared" ref="C32:C37" si="3">SUM(D32:F32)</f>
        <v>4308.0999999999995</v>
      </c>
      <c r="D32" s="41">
        <f>'Прил. 5'!J25+'Прил. 5'!J33</f>
        <v>3664.7</v>
      </c>
      <c r="E32" s="41">
        <f>'Прил. 5'!K25</f>
        <v>321.7</v>
      </c>
      <c r="F32" s="41">
        <f>'Прил. 5'!L25</f>
        <v>321.7</v>
      </c>
    </row>
    <row r="33" spans="1:7">
      <c r="A33" s="78" t="s">
        <v>28</v>
      </c>
      <c r="B33" s="40" t="s">
        <v>25</v>
      </c>
      <c r="C33" s="41">
        <f t="shared" si="3"/>
        <v>4308.0999999999995</v>
      </c>
      <c r="D33" s="41">
        <f>'Прил. 5'!J25+'Прил. 5'!J33</f>
        <v>3664.7</v>
      </c>
      <c r="E33" s="41">
        <f>'Прил. 5'!K25</f>
        <v>321.7</v>
      </c>
      <c r="F33" s="41">
        <f>'Прил. 5'!L25</f>
        <v>321.7</v>
      </c>
    </row>
    <row r="34" spans="1:7">
      <c r="A34" s="77" t="s">
        <v>71</v>
      </c>
      <c r="B34" s="40" t="s">
        <v>75</v>
      </c>
      <c r="C34" s="41">
        <f t="shared" si="3"/>
        <v>0</v>
      </c>
      <c r="D34" s="41">
        <v>0</v>
      </c>
      <c r="E34" s="41">
        <v>0</v>
      </c>
      <c r="F34" s="41">
        <v>0</v>
      </c>
    </row>
    <row r="35" spans="1:7">
      <c r="A35" s="78" t="s">
        <v>40</v>
      </c>
      <c r="B35" s="40" t="s">
        <v>25</v>
      </c>
      <c r="C35" s="41">
        <f t="shared" si="3"/>
        <v>0</v>
      </c>
      <c r="D35" s="41">
        <v>0</v>
      </c>
      <c r="E35" s="41">
        <v>0</v>
      </c>
      <c r="F35" s="41">
        <v>0</v>
      </c>
    </row>
    <row r="36" spans="1:7" ht="15.75" customHeight="1">
      <c r="A36" s="77" t="s">
        <v>72</v>
      </c>
      <c r="B36" s="40" t="s">
        <v>76</v>
      </c>
      <c r="C36" s="41">
        <f t="shared" si="3"/>
        <v>0</v>
      </c>
      <c r="D36" s="41">
        <v>0</v>
      </c>
      <c r="E36" s="41">
        <v>0</v>
      </c>
      <c r="F36" s="41">
        <v>0</v>
      </c>
      <c r="G36" s="46"/>
    </row>
    <row r="37" spans="1:7">
      <c r="A37" s="78" t="s">
        <v>41</v>
      </c>
      <c r="B37" s="40" t="s">
        <v>25</v>
      </c>
      <c r="C37" s="41">
        <f t="shared" si="3"/>
        <v>0</v>
      </c>
      <c r="D37" s="41">
        <v>0</v>
      </c>
      <c r="E37" s="41">
        <v>0</v>
      </c>
      <c r="F37" s="41">
        <v>0</v>
      </c>
      <c r="G37" s="27"/>
    </row>
    <row r="38" spans="1:7" ht="30.75" customHeight="1">
      <c r="A38" s="267" t="s">
        <v>59</v>
      </c>
      <c r="B38" s="268"/>
      <c r="C38" s="117">
        <f>D38+E38+F38</f>
        <v>174814.03342000002</v>
      </c>
      <c r="D38" s="117">
        <f>D40+D43+D45</f>
        <v>59516.651420000002</v>
      </c>
      <c r="E38" s="124">
        <f>SUM(E40:E48)</f>
        <v>57065.901000000005</v>
      </c>
      <c r="F38" s="124">
        <f>F40+F43+F45</f>
        <v>58231.481000000007</v>
      </c>
    </row>
    <row r="39" spans="1:7">
      <c r="A39" s="253" t="s">
        <v>24</v>
      </c>
      <c r="B39" s="254"/>
      <c r="C39" s="254"/>
      <c r="D39" s="254"/>
      <c r="E39" s="254"/>
      <c r="F39" s="255"/>
      <c r="G39" s="27"/>
    </row>
    <row r="40" spans="1:7">
      <c r="A40" s="77" t="s">
        <v>69</v>
      </c>
      <c r="B40" s="40" t="s">
        <v>73</v>
      </c>
      <c r="C40" s="191">
        <f>D40+E40+F40</f>
        <v>59044.53342</v>
      </c>
      <c r="D40" s="191">
        <f>'Прил. 5'!J47+'Прил. 5'!J49+'Прил. 5'!J53+'Прил. 5'!J56+'Прил. 5'!J62+'Прил. 5'!J63+'Прил. 5'!J64+'Прил. 5'!J65+'Прил. 5'!J66</f>
        <v>21665.351419999999</v>
      </c>
      <c r="E40" s="147">
        <f>'Прил. 5'!K47+'Прил. 5'!K49+'Прил. 5'!K56</f>
        <v>18485.800999999999</v>
      </c>
      <c r="F40" s="147">
        <f>'Прил. 5'!L47+'Прил. 5'!L49+'Прил. 5'!L56</f>
        <v>18893.381000000001</v>
      </c>
    </row>
    <row r="41" spans="1:7">
      <c r="A41" s="78" t="s">
        <v>27</v>
      </c>
      <c r="B41" s="40" t="s">
        <v>25</v>
      </c>
      <c r="C41" s="43">
        <f t="shared" ref="C41:C48" si="4">SUM(D41:F41)</f>
        <v>0</v>
      </c>
      <c r="D41" s="43">
        <v>0</v>
      </c>
      <c r="E41" s="43">
        <v>0</v>
      </c>
      <c r="F41" s="43">
        <f>'Прил. 5'!J52</f>
        <v>0</v>
      </c>
    </row>
    <row r="42" spans="1:7" ht="27">
      <c r="A42" s="78" t="s">
        <v>39</v>
      </c>
      <c r="B42" s="40" t="s">
        <v>26</v>
      </c>
      <c r="C42" s="43">
        <f t="shared" si="4"/>
        <v>0</v>
      </c>
      <c r="D42" s="43">
        <v>0</v>
      </c>
      <c r="E42" s="43">
        <v>0</v>
      </c>
      <c r="F42" s="43">
        <v>0</v>
      </c>
      <c r="G42" s="27"/>
    </row>
    <row r="43" spans="1:7">
      <c r="A43" s="77" t="s">
        <v>70</v>
      </c>
      <c r="B43" s="40" t="s">
        <v>74</v>
      </c>
      <c r="C43" s="41">
        <f>D43+E43+F43</f>
        <v>115769.50000000001</v>
      </c>
      <c r="D43" s="41">
        <f>'Прил. 5'!J48+'Прил. 5'!J55</f>
        <v>37851.300000000003</v>
      </c>
      <c r="E43" s="41">
        <f>'Прил. 5'!K48+'Прил. 5'!K55</f>
        <v>38580.100000000006</v>
      </c>
      <c r="F43" s="41">
        <f>'Прил. 5'!L48+'Прил. 5'!L55</f>
        <v>39338.100000000006</v>
      </c>
    </row>
    <row r="44" spans="1:7">
      <c r="A44" s="78" t="s">
        <v>28</v>
      </c>
      <c r="B44" s="40" t="s">
        <v>25</v>
      </c>
      <c r="C44" s="43">
        <f t="shared" si="4"/>
        <v>0</v>
      </c>
      <c r="D44" s="43">
        <v>0</v>
      </c>
      <c r="E44" s="43">
        <v>0</v>
      </c>
      <c r="F44" s="43">
        <f>'Прил. 5'!J51</f>
        <v>0</v>
      </c>
    </row>
    <row r="45" spans="1:7">
      <c r="A45" s="77" t="s">
        <v>71</v>
      </c>
      <c r="B45" s="40" t="s">
        <v>75</v>
      </c>
      <c r="C45" s="43">
        <f t="shared" si="4"/>
        <v>0</v>
      </c>
      <c r="D45" s="43">
        <v>0</v>
      </c>
      <c r="E45" s="43">
        <v>0</v>
      </c>
      <c r="F45" s="43">
        <v>0</v>
      </c>
    </row>
    <row r="46" spans="1:7">
      <c r="A46" s="78" t="s">
        <v>40</v>
      </c>
      <c r="B46" s="40" t="s">
        <v>25</v>
      </c>
      <c r="C46" s="43">
        <f t="shared" si="4"/>
        <v>0</v>
      </c>
      <c r="D46" s="43">
        <v>0</v>
      </c>
      <c r="E46" s="43">
        <v>0</v>
      </c>
      <c r="F46" s="43">
        <v>0</v>
      </c>
    </row>
    <row r="47" spans="1:7" ht="15.75" customHeight="1">
      <c r="A47" s="77" t="s">
        <v>72</v>
      </c>
      <c r="B47" s="40" t="s">
        <v>76</v>
      </c>
      <c r="C47" s="43">
        <f t="shared" si="4"/>
        <v>0</v>
      </c>
      <c r="D47" s="43">
        <v>0</v>
      </c>
      <c r="E47" s="43">
        <v>0</v>
      </c>
      <c r="F47" s="43">
        <v>0</v>
      </c>
    </row>
    <row r="48" spans="1:7">
      <c r="A48" s="78" t="s">
        <v>41</v>
      </c>
      <c r="B48" s="40" t="s">
        <v>25</v>
      </c>
      <c r="C48" s="43">
        <f t="shared" si="4"/>
        <v>0</v>
      </c>
      <c r="D48" s="43">
        <v>0</v>
      </c>
      <c r="E48" s="43">
        <v>0</v>
      </c>
      <c r="F48" s="43">
        <v>0</v>
      </c>
    </row>
    <row r="49" spans="1:6" ht="27.75" customHeight="1">
      <c r="A49" s="267" t="s">
        <v>60</v>
      </c>
      <c r="B49" s="268"/>
      <c r="C49" s="42">
        <f>SUM(D49:F49)</f>
        <v>66196</v>
      </c>
      <c r="D49" s="42">
        <f>D51</f>
        <v>20732</v>
      </c>
      <c r="E49" s="42">
        <f>SUM(E51:E59)</f>
        <v>22732</v>
      </c>
      <c r="F49" s="42">
        <f>F51</f>
        <v>22732</v>
      </c>
    </row>
    <row r="50" spans="1:6">
      <c r="A50" s="253" t="s">
        <v>24</v>
      </c>
      <c r="B50" s="254"/>
      <c r="C50" s="254"/>
      <c r="D50" s="254"/>
      <c r="E50" s="254"/>
      <c r="F50" s="255"/>
    </row>
    <row r="51" spans="1:6">
      <c r="A51" s="77" t="s">
        <v>69</v>
      </c>
      <c r="B51" s="40" t="s">
        <v>73</v>
      </c>
      <c r="C51" s="44">
        <f>D51+E51+F51</f>
        <v>66196</v>
      </c>
      <c r="D51" s="44">
        <f>'Прил. 5'!J69+'Прил. 5'!J70</f>
        <v>20732</v>
      </c>
      <c r="E51" s="44">
        <f>'Прил. 5'!K69+'Прил. 5'!K70</f>
        <v>22732</v>
      </c>
      <c r="F51" s="44">
        <f>'Прил. 5'!L67</f>
        <v>22732</v>
      </c>
    </row>
    <row r="52" spans="1:6">
      <c r="A52" s="78" t="s">
        <v>27</v>
      </c>
      <c r="B52" s="40" t="s">
        <v>25</v>
      </c>
      <c r="C52" s="43">
        <v>0</v>
      </c>
      <c r="D52" s="43">
        <v>0</v>
      </c>
      <c r="E52" s="43">
        <v>0</v>
      </c>
      <c r="F52" s="43">
        <v>0</v>
      </c>
    </row>
    <row r="53" spans="1:6" ht="27">
      <c r="A53" s="78" t="s">
        <v>39</v>
      </c>
      <c r="B53" s="40" t="s">
        <v>26</v>
      </c>
      <c r="C53" s="43">
        <f t="shared" ref="C53:C59" si="5">SUM(D53:F53)</f>
        <v>0</v>
      </c>
      <c r="D53" s="43">
        <v>0</v>
      </c>
      <c r="E53" s="43">
        <v>0</v>
      </c>
      <c r="F53" s="43">
        <v>0</v>
      </c>
    </row>
    <row r="54" spans="1:6">
      <c r="A54" s="77" t="s">
        <v>70</v>
      </c>
      <c r="B54" s="40" t="s">
        <v>74</v>
      </c>
      <c r="C54" s="43">
        <f t="shared" si="5"/>
        <v>0</v>
      </c>
      <c r="D54" s="43">
        <v>0</v>
      </c>
      <c r="E54" s="43">
        <v>0</v>
      </c>
      <c r="F54" s="43">
        <v>0</v>
      </c>
    </row>
    <row r="55" spans="1:6">
      <c r="A55" s="78" t="s">
        <v>28</v>
      </c>
      <c r="B55" s="40" t="s">
        <v>25</v>
      </c>
      <c r="C55" s="43">
        <f t="shared" si="5"/>
        <v>0</v>
      </c>
      <c r="D55" s="43">
        <v>0</v>
      </c>
      <c r="E55" s="43">
        <v>0</v>
      </c>
      <c r="F55" s="43">
        <v>0</v>
      </c>
    </row>
    <row r="56" spans="1:6">
      <c r="A56" s="77" t="s">
        <v>71</v>
      </c>
      <c r="B56" s="40" t="s">
        <v>75</v>
      </c>
      <c r="C56" s="43">
        <f t="shared" si="5"/>
        <v>0</v>
      </c>
      <c r="D56" s="43">
        <v>0</v>
      </c>
      <c r="E56" s="43">
        <v>0</v>
      </c>
      <c r="F56" s="43">
        <v>0</v>
      </c>
    </row>
    <row r="57" spans="1:6">
      <c r="A57" s="78" t="s">
        <v>40</v>
      </c>
      <c r="B57" s="40" t="s">
        <v>25</v>
      </c>
      <c r="C57" s="43">
        <f t="shared" si="5"/>
        <v>0</v>
      </c>
      <c r="D57" s="43">
        <v>0</v>
      </c>
      <c r="E57" s="43">
        <v>0</v>
      </c>
      <c r="F57" s="43">
        <v>0</v>
      </c>
    </row>
    <row r="58" spans="1:6">
      <c r="A58" s="77" t="s">
        <v>72</v>
      </c>
      <c r="B58" s="40" t="s">
        <v>76</v>
      </c>
      <c r="C58" s="43">
        <f t="shared" si="5"/>
        <v>0</v>
      </c>
      <c r="D58" s="43">
        <v>0</v>
      </c>
      <c r="E58" s="43">
        <v>0</v>
      </c>
      <c r="F58" s="43">
        <v>0</v>
      </c>
    </row>
    <row r="59" spans="1:6">
      <c r="A59" s="78" t="s">
        <v>41</v>
      </c>
      <c r="B59" s="40" t="s">
        <v>25</v>
      </c>
      <c r="C59" s="43">
        <f t="shared" si="5"/>
        <v>0</v>
      </c>
      <c r="D59" s="43">
        <v>0</v>
      </c>
      <c r="E59" s="43">
        <v>0</v>
      </c>
      <c r="F59" s="43">
        <v>0</v>
      </c>
    </row>
    <row r="60" spans="1:6">
      <c r="C60" s="1" t="s">
        <v>19</v>
      </c>
      <c r="D60" s="1">
        <v>2021</v>
      </c>
      <c r="E60" s="1">
        <v>2022</v>
      </c>
      <c r="F60" s="1">
        <v>2023</v>
      </c>
    </row>
  </sheetData>
  <mergeCells count="23">
    <mergeCell ref="C4:F4"/>
    <mergeCell ref="A16:B16"/>
    <mergeCell ref="A38:B38"/>
    <mergeCell ref="A39:F39"/>
    <mergeCell ref="A49:B49"/>
    <mergeCell ref="A27:B27"/>
    <mergeCell ref="A17:F17"/>
    <mergeCell ref="A50:F50"/>
    <mergeCell ref="A1:F1"/>
    <mergeCell ref="A2:F2"/>
    <mergeCell ref="A5:F5"/>
    <mergeCell ref="A7:F7"/>
    <mergeCell ref="A8:F8"/>
    <mergeCell ref="A9:F9"/>
    <mergeCell ref="A11:F11"/>
    <mergeCell ref="A12:A14"/>
    <mergeCell ref="B12:B14"/>
    <mergeCell ref="C12:F12"/>
    <mergeCell ref="A28:F28"/>
    <mergeCell ref="C13:C14"/>
    <mergeCell ref="A10:F10"/>
    <mergeCell ref="D13:F13"/>
    <mergeCell ref="C3:F3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 5</vt:lpstr>
      <vt:lpstr>Прил. 7</vt:lpstr>
      <vt:lpstr>'Прил. 5'!Заголовки_для_печати</vt:lpstr>
      <vt:lpstr>'Прил. 7'!Заголовки_для_печати</vt:lpstr>
      <vt:lpstr>'Прил. 5'!Область_печати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111</cp:lastModifiedBy>
  <cp:lastPrinted>2021-07-30T02:33:15Z</cp:lastPrinted>
  <dcterms:created xsi:type="dcterms:W3CDTF">2015-12-01T03:34:08Z</dcterms:created>
  <dcterms:modified xsi:type="dcterms:W3CDTF">2021-07-30T02:33:53Z</dcterms:modified>
</cp:coreProperties>
</file>